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G_SEMINAR\"/>
    </mc:Choice>
  </mc:AlternateContent>
  <xr:revisionPtr revIDLastSave="0" documentId="13_ncr:1_{077135F8-3B79-4CF9-BE79-DA1B8B6928A3}" xr6:coauthVersionLast="47" xr6:coauthVersionMax="47" xr10:uidLastSave="{00000000-0000-0000-0000-000000000000}"/>
  <bookViews>
    <workbookView xWindow="-540" yWindow="0" windowWidth="20790" windowHeight="10950" activeTab="3" xr2:uid="{00000000-000D-0000-FFFF-FFFF00000000}"/>
  </bookViews>
  <sheets>
    <sheet name="DG_PRESENTAZIONE" sheetId="2" r:id="rId1"/>
    <sheet name="DG_TEST_I_sld28" sheetId="1" r:id="rId2"/>
    <sheet name="DG_TEST_II_sld_54-57" sheetId="3" r:id="rId3"/>
    <sheet name="DG_TEST_III_sld_58-60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4" l="1"/>
  <c r="Y13" i="4"/>
  <c r="Y9" i="4"/>
  <c r="Y7" i="4"/>
  <c r="X20" i="3"/>
  <c r="X17" i="3"/>
  <c r="Y13" i="3"/>
  <c r="T13" i="3"/>
  <c r="T8" i="3"/>
  <c r="T16" i="3"/>
  <c r="Y7" i="3"/>
  <c r="Y9" i="3"/>
  <c r="Y11" i="3"/>
  <c r="U5" i="4" l="1"/>
  <c r="V4" i="4"/>
  <c r="U4" i="4"/>
  <c r="U3" i="4"/>
  <c r="T5" i="4"/>
  <c r="T3" i="4"/>
  <c r="T13" i="4"/>
  <c r="T11" i="4"/>
  <c r="Y5" i="3"/>
  <c r="M11" i="3"/>
  <c r="M3" i="3"/>
  <c r="L3" i="3"/>
  <c r="K18" i="3"/>
  <c r="N26" i="3" s="1"/>
  <c r="K11" i="3"/>
  <c r="K3" i="3"/>
  <c r="H4" i="3"/>
  <c r="J3" i="3"/>
  <c r="T8" i="4" l="1"/>
  <c r="H4" i="4"/>
  <c r="H23" i="4"/>
  <c r="I3" i="4"/>
  <c r="H3" i="4"/>
  <c r="O27" i="4" l="1"/>
  <c r="H11" i="3" l="1"/>
  <c r="N27" i="3"/>
  <c r="H19" i="4" l="1"/>
  <c r="H20" i="4"/>
  <c r="H21" i="4"/>
  <c r="H22" i="4"/>
  <c r="H18" i="4"/>
  <c r="I19" i="4"/>
  <c r="I20" i="4"/>
  <c r="I21" i="4"/>
  <c r="I22" i="4"/>
  <c r="I23" i="4"/>
  <c r="I18" i="4"/>
  <c r="I12" i="4"/>
  <c r="I13" i="4"/>
  <c r="I14" i="4"/>
  <c r="I15" i="4"/>
  <c r="I16" i="4"/>
  <c r="I17" i="4"/>
  <c r="I11" i="4"/>
  <c r="H12" i="4"/>
  <c r="H13" i="4"/>
  <c r="K11" i="4" s="1"/>
  <c r="H14" i="4"/>
  <c r="H15" i="4"/>
  <c r="H16" i="4"/>
  <c r="H17" i="4"/>
  <c r="H11" i="4"/>
  <c r="I5" i="4"/>
  <c r="I6" i="4"/>
  <c r="I7" i="4"/>
  <c r="I8" i="4"/>
  <c r="I9" i="4"/>
  <c r="I10" i="4"/>
  <c r="I4" i="4"/>
  <c r="H5" i="4"/>
  <c r="H6" i="4"/>
  <c r="H7" i="4"/>
  <c r="H8" i="4"/>
  <c r="H9" i="4"/>
  <c r="H10" i="4"/>
  <c r="H18" i="3"/>
  <c r="H23" i="3"/>
  <c r="H22" i="3"/>
  <c r="H21" i="3"/>
  <c r="L11" i="3"/>
  <c r="I19" i="3"/>
  <c r="I20" i="3"/>
  <c r="I21" i="3"/>
  <c r="I22" i="3"/>
  <c r="I23" i="3"/>
  <c r="I18" i="3"/>
  <c r="I12" i="3"/>
  <c r="I13" i="3"/>
  <c r="I14" i="3"/>
  <c r="I15" i="3"/>
  <c r="I16" i="3"/>
  <c r="I17" i="3"/>
  <c r="I11" i="3"/>
  <c r="I5" i="3"/>
  <c r="I6" i="3"/>
  <c r="I7" i="3"/>
  <c r="I8" i="3"/>
  <c r="I9" i="3"/>
  <c r="I10" i="3"/>
  <c r="I4" i="3"/>
  <c r="H19" i="3"/>
  <c r="H20" i="3"/>
  <c r="H12" i="3"/>
  <c r="H13" i="3"/>
  <c r="H14" i="3"/>
  <c r="H15" i="3"/>
  <c r="H16" i="3"/>
  <c r="H17" i="3"/>
  <c r="H5" i="3"/>
  <c r="H6" i="3"/>
  <c r="H7" i="3"/>
  <c r="H8" i="3"/>
  <c r="H9" i="3"/>
  <c r="H10" i="3"/>
  <c r="J24" i="4"/>
  <c r="J23" i="4"/>
  <c r="J22" i="4"/>
  <c r="J21" i="4"/>
  <c r="J20" i="4"/>
  <c r="J19" i="4"/>
  <c r="Q18" i="4"/>
  <c r="J18" i="4"/>
  <c r="M18" i="4" s="1"/>
  <c r="J17" i="4"/>
  <c r="J16" i="4"/>
  <c r="J15" i="4"/>
  <c r="J14" i="4"/>
  <c r="J13" i="4"/>
  <c r="J12" i="4"/>
  <c r="N27" i="4" s="1"/>
  <c r="Q11" i="4"/>
  <c r="J11" i="4"/>
  <c r="J10" i="4"/>
  <c r="J9" i="4"/>
  <c r="X17" i="4"/>
  <c r="J8" i="4"/>
  <c r="J7" i="4"/>
  <c r="J6" i="4"/>
  <c r="J5" i="4"/>
  <c r="J4" i="4"/>
  <c r="L3" i="4"/>
  <c r="Q3" i="4"/>
  <c r="T16" i="4" s="1"/>
  <c r="J3" i="4"/>
  <c r="K18" i="4" l="1"/>
  <c r="K3" i="4"/>
  <c r="N26" i="4"/>
  <c r="L11" i="4"/>
  <c r="L18" i="4"/>
  <c r="T17" i="4"/>
  <c r="M3" i="4"/>
  <c r="M11" i="4"/>
  <c r="J24" i="3"/>
  <c r="J18" i="3"/>
  <c r="J19" i="3"/>
  <c r="J20" i="3"/>
  <c r="J21" i="3"/>
  <c r="J22" i="3"/>
  <c r="J23" i="3"/>
  <c r="J11" i="3"/>
  <c r="J12" i="3"/>
  <c r="J13" i="3"/>
  <c r="J14" i="3"/>
  <c r="J15" i="3"/>
  <c r="J16" i="3"/>
  <c r="J17" i="3"/>
  <c r="J4" i="3"/>
  <c r="J5" i="3"/>
  <c r="J6" i="3"/>
  <c r="J7" i="3"/>
  <c r="J8" i="3"/>
  <c r="J9" i="3"/>
  <c r="J10" i="3"/>
  <c r="Q18" i="3"/>
  <c r="Q11" i="3"/>
  <c r="Q3" i="3"/>
  <c r="O26" i="4" l="1"/>
  <c r="M26" i="3"/>
  <c r="M27" i="3"/>
  <c r="M18" i="3"/>
  <c r="X20" i="4"/>
  <c r="L18" i="3"/>
  <c r="O6" i="1"/>
  <c r="P5" i="1"/>
  <c r="Q5" i="1" s="1"/>
  <c r="R5" i="1" s="1"/>
  <c r="S5" i="1" s="1"/>
  <c r="P3" i="1"/>
  <c r="Q3" i="1" s="1"/>
  <c r="R3" i="1" s="1"/>
  <c r="S3" i="1" s="1"/>
  <c r="S4" i="1" s="1"/>
  <c r="I10" i="1"/>
  <c r="I12" i="1" s="1"/>
  <c r="Y11" i="4" l="1"/>
  <c r="T17" i="3"/>
  <c r="S6" i="1"/>
  <c r="Q6" i="1"/>
  <c r="R6" i="1"/>
  <c r="P6" i="1"/>
  <c r="Y20" i="4" l="1"/>
  <c r="Y17" i="4"/>
  <c r="O8" i="1"/>
  <c r="Y17" i="3"/>
  <c r="Y2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C2" authorId="0" shapeId="0" xr:uid="{CF0D9439-C82A-4F3E-A244-327672605151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Backward Holding Period</t>
        </r>
      </text>
    </comment>
  </commentList>
</comments>
</file>

<file path=xl/sharedStrings.xml><?xml version="1.0" encoding="utf-8"?>
<sst xmlns="http://schemas.openxmlformats.org/spreadsheetml/2006/main" count="142" uniqueCount="85">
  <si>
    <t>Docente Maurizio d'Amato</t>
  </si>
  <si>
    <t>Corso on-line</t>
  </si>
  <si>
    <t>Materiali Didattici del Corso</t>
  </si>
  <si>
    <t>Lingua Italiana</t>
  </si>
  <si>
    <t>PIANO DI LAVORO</t>
  </si>
  <si>
    <t>Autore Maurizio d'Amato</t>
  </si>
  <si>
    <t>Comparabile A</t>
  </si>
  <si>
    <t>Comparabile B</t>
  </si>
  <si>
    <t>Comparabile C</t>
  </si>
  <si>
    <t>Prezzo</t>
  </si>
  <si>
    <t>Reddito</t>
  </si>
  <si>
    <r>
      <t>Superficie (m</t>
    </r>
    <r>
      <rPr>
        <b/>
        <vertAlign val="superscript"/>
        <sz val="12"/>
        <color rgb="FF0000FF"/>
        <rFont val="CG Omega"/>
        <family val="2"/>
      </rPr>
      <t>2</t>
    </r>
    <r>
      <rPr>
        <b/>
        <sz val="12"/>
        <color rgb="FF0000FF"/>
        <rFont val="CG Omega"/>
        <family val="2"/>
      </rPr>
      <t>)</t>
    </r>
  </si>
  <si>
    <t>Subject</t>
  </si>
  <si>
    <t>Saggio di Capitalizzazione Lordo</t>
  </si>
  <si>
    <t xml:space="preserve">Stima dell'Immobile </t>
  </si>
  <si>
    <t>Redditi</t>
  </si>
  <si>
    <t xml:space="preserve">Costi </t>
  </si>
  <si>
    <t>Target Rate of Return</t>
  </si>
  <si>
    <t>Saggio di Attualizzazione</t>
  </si>
  <si>
    <t>Saggio di Capitalizzazione nella Capitalizzazione Finanziaria</t>
  </si>
  <si>
    <t>Discount Rate</t>
  </si>
  <si>
    <t>Saggio di Crescita Redditi</t>
  </si>
  <si>
    <t>Saggio di Crescita Costi</t>
  </si>
  <si>
    <t>Valore di Uscita</t>
  </si>
  <si>
    <t>Flusso di Cassa</t>
  </si>
  <si>
    <t>Valore</t>
  </si>
  <si>
    <t>Valore minimo</t>
  </si>
  <si>
    <t xml:space="preserve">Valore massimo </t>
  </si>
  <si>
    <t>Reddito minimo</t>
  </si>
  <si>
    <t>Reddito massimo</t>
  </si>
  <si>
    <t>Saggio Fattuale</t>
  </si>
  <si>
    <t xml:space="preserve">D </t>
  </si>
  <si>
    <r>
      <t>Superficie (m</t>
    </r>
    <r>
      <rPr>
        <b/>
        <vertAlign val="superscript"/>
        <sz val="10"/>
        <color rgb="FF0000FF"/>
        <rFont val="CG Omega"/>
        <family val="2"/>
      </rPr>
      <t>2</t>
    </r>
    <r>
      <rPr>
        <b/>
        <sz val="10"/>
        <color rgb="FF0000FF"/>
        <rFont val="CG Omega"/>
        <family val="2"/>
      </rPr>
      <t>)</t>
    </r>
  </si>
  <si>
    <t>Medie di Fase</t>
  </si>
  <si>
    <t>BHP</t>
  </si>
  <si>
    <t>Matrice dei Lag</t>
  </si>
  <si>
    <t>Lag Temporale osservato</t>
  </si>
  <si>
    <t>Lag Temporale stimato</t>
  </si>
  <si>
    <t>Fase Discendente</t>
  </si>
  <si>
    <t>Saggio Previsionale</t>
  </si>
  <si>
    <t>Saggio di Capitalizzazione Lordo 1</t>
  </si>
  <si>
    <t>Saggio di Capitalizzazione Lordo 2</t>
  </si>
  <si>
    <t>Fase Ascendente</t>
  </si>
  <si>
    <t xml:space="preserve">Reddito Subject </t>
  </si>
  <si>
    <t>Fase Decrescente</t>
  </si>
  <si>
    <t>Fase Crescente</t>
  </si>
  <si>
    <t>Saggio di Capitalizzazione</t>
  </si>
  <si>
    <t xml:space="preserve"> Temporal Lag</t>
  </si>
  <si>
    <t>Posizionamento</t>
  </si>
  <si>
    <t>Saggio di capitalizzazione nella capitalizzazione finanziaria</t>
  </si>
  <si>
    <t>I parte</t>
  </si>
  <si>
    <t>Medie S.Capitalizz</t>
  </si>
  <si>
    <t>Attualizzazione</t>
  </si>
  <si>
    <t>Applicazione della Capitalizzazione Diretta fase crescente</t>
  </si>
  <si>
    <t>Valore CC</t>
  </si>
  <si>
    <t>Applicazione della Capitalizzazione Diretta fase decrescente</t>
  </si>
  <si>
    <t>POP</t>
  </si>
  <si>
    <t>y</t>
  </si>
  <si>
    <t>saggio di capitalizzazione nella capitalizzazione finanziaria</t>
  </si>
  <si>
    <t>R</t>
  </si>
  <si>
    <t>rRR</t>
  </si>
  <si>
    <t>rEC</t>
  </si>
  <si>
    <t>saggio di capitalizzazione fase ascendente</t>
  </si>
  <si>
    <t>T11</t>
  </si>
  <si>
    <t>Y2</t>
  </si>
  <si>
    <t>T8</t>
  </si>
  <si>
    <t>W25</t>
  </si>
  <si>
    <t>Y</t>
  </si>
  <si>
    <t>gRR</t>
  </si>
  <si>
    <t>gEC</t>
  </si>
  <si>
    <t>saggio di crescita fase discendente</t>
  </si>
  <si>
    <t>saggio di crescita fase ascendente</t>
  </si>
  <si>
    <t>k26</t>
  </si>
  <si>
    <t>k11</t>
  </si>
  <si>
    <t>CORSO SULLA CAPITALIZZAZIONE CICLICA</t>
  </si>
  <si>
    <t>Geo.Val</t>
  </si>
  <si>
    <t>Durata 2 ore</t>
  </si>
  <si>
    <t>Bari</t>
  </si>
  <si>
    <t>PARTE 1</t>
  </si>
  <si>
    <t>IMMOBILI E VALUTAZIONE IMMOBILIARE</t>
  </si>
  <si>
    <t>PARTE 2</t>
  </si>
  <si>
    <t>CAPITALIZZAZIONE CICLICA I MODELLI BASE</t>
  </si>
  <si>
    <t>PARTE 3</t>
  </si>
  <si>
    <t xml:space="preserve">APPLICAZIONI </t>
  </si>
  <si>
    <t>I termine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</si>
</sst>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_-* #,##0.00\ [$€-410]_-;\-* #,##0.00\ [$€-410]_-;_-* &quot;-&quot;??\ [$€-410]_-;_-@_-"/>
    <numFmt numFmtId="165" formatCode="0.0000"/>
    <numFmt numFmtId="166" formatCode="_-* #,##0.0000\ [$€-410]_-;\-* #,##0.0000\ [$€-410]_-;_-* &quot;-&quot;????\ [$€-410]_-;_-@_-"/>
    <numFmt numFmtId="167" formatCode="#,##0.0000_ ;\-#,##0.0000\ "/>
  </numFmts>
  <fonts count="13" x14ac:knownFonts="1">
    <font>
      <sz val="11"/>
      <color theme="1"/>
      <name val="Calibri"/>
      <family val="2"/>
      <scheme val="minor"/>
    </font>
    <font>
      <b/>
      <sz val="10"/>
      <color rgb="FF0000FF"/>
      <name val="CG Omega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G Omega"/>
      <family val="2"/>
    </font>
    <font>
      <b/>
      <vertAlign val="superscript"/>
      <sz val="12"/>
      <color rgb="FF0000FF"/>
      <name val="CG Omega"/>
      <family val="2"/>
    </font>
    <font>
      <b/>
      <sz val="9"/>
      <color rgb="FF0000FF"/>
      <name val="CG Omega"/>
      <family val="2"/>
    </font>
    <font>
      <b/>
      <vertAlign val="superscript"/>
      <sz val="10"/>
      <color rgb="FF0000FF"/>
      <name val="CG Omega"/>
      <family val="2"/>
    </font>
    <font>
      <b/>
      <sz val="10"/>
      <color rgb="FF0000FF"/>
      <name val="Symbol"/>
      <family val="1"/>
      <charset val="2"/>
    </font>
    <font>
      <b/>
      <sz val="10"/>
      <color rgb="FFFF0000"/>
      <name val="CG Omega"/>
      <family val="2"/>
    </font>
    <font>
      <b/>
      <sz val="12"/>
      <color rgb="FFC00000"/>
      <name val="CG Omeg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4" fillId="0" borderId="2" xfId="0" applyFont="1" applyBorder="1"/>
    <xf numFmtId="164" fontId="4" fillId="3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4" xfId="0" applyFont="1" applyBorder="1"/>
    <xf numFmtId="0" fontId="4" fillId="0" borderId="3" xfId="0" applyFont="1" applyBorder="1"/>
    <xf numFmtId="0" fontId="4" fillId="0" borderId="5" xfId="0" applyFont="1" applyBorder="1"/>
    <xf numFmtId="0" fontId="6" fillId="0" borderId="6" xfId="0" applyFont="1" applyBorder="1"/>
    <xf numFmtId="0" fontId="4" fillId="0" borderId="7" xfId="0" applyFont="1" applyBorder="1"/>
    <xf numFmtId="0" fontId="6" fillId="0" borderId="8" xfId="0" applyFont="1" applyBorder="1"/>
    <xf numFmtId="0" fontId="4" fillId="0" borderId="9" xfId="0" applyFont="1" applyBorder="1"/>
    <xf numFmtId="164" fontId="4" fillId="0" borderId="1" xfId="0" applyNumberFormat="1" applyFont="1" applyBorder="1"/>
    <xf numFmtId="0" fontId="4" fillId="0" borderId="10" xfId="0" applyFont="1" applyBorder="1"/>
    <xf numFmtId="164" fontId="4" fillId="0" borderId="0" xfId="0" applyNumberFormat="1" applyFont="1"/>
    <xf numFmtId="164" fontId="4" fillId="0" borderId="10" xfId="0" applyNumberFormat="1" applyFont="1" applyBorder="1"/>
    <xf numFmtId="8" fontId="4" fillId="0" borderId="10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8" fillId="0" borderId="13" xfId="0" applyFont="1" applyBorder="1" applyAlignment="1">
      <alignment horizontal="center"/>
    </xf>
    <xf numFmtId="165" fontId="1" fillId="3" borderId="13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4" xfId="0" applyFont="1" applyBorder="1"/>
    <xf numFmtId="165" fontId="1" fillId="0" borderId="5" xfId="0" applyNumberFormat="1" applyFont="1" applyBorder="1"/>
    <xf numFmtId="0" fontId="1" fillId="0" borderId="8" xfId="0" applyFont="1" applyBorder="1"/>
    <xf numFmtId="165" fontId="1" fillId="0" borderId="9" xfId="0" applyNumberFormat="1" applyFont="1" applyBorder="1"/>
    <xf numFmtId="166" fontId="1" fillId="0" borderId="0" xfId="0" applyNumberFormat="1" applyFont="1"/>
    <xf numFmtId="165" fontId="1" fillId="0" borderId="13" xfId="0" applyNumberFormat="1" applyFont="1" applyBorder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165" fontId="1" fillId="5" borderId="3" xfId="0" applyNumberFormat="1" applyFont="1" applyFill="1" applyBorder="1" applyAlignment="1">
      <alignment horizontal="center"/>
    </xf>
    <xf numFmtId="165" fontId="1" fillId="5" borderId="5" xfId="0" applyNumberFormat="1" applyFont="1" applyFill="1" applyBorder="1" applyAlignment="1">
      <alignment horizontal="center"/>
    </xf>
    <xf numFmtId="165" fontId="1" fillId="5" borderId="6" xfId="0" applyNumberFormat="1" applyFont="1" applyFill="1" applyBorder="1" applyAlignment="1">
      <alignment horizontal="center"/>
    </xf>
    <xf numFmtId="165" fontId="1" fillId="5" borderId="0" xfId="0" applyNumberFormat="1" applyFont="1" applyFill="1" applyAlignment="1">
      <alignment horizontal="center"/>
    </xf>
    <xf numFmtId="165" fontId="1" fillId="5" borderId="7" xfId="0" applyNumberFormat="1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15" xfId="0" applyFont="1" applyFill="1" applyBorder="1"/>
    <xf numFmtId="0" fontId="1" fillId="7" borderId="13" xfId="0" applyFont="1" applyFill="1" applyBorder="1" applyAlignment="1">
      <alignment horizontal="center"/>
    </xf>
    <xf numFmtId="165" fontId="1" fillId="7" borderId="15" xfId="0" applyNumberFormat="1" applyFont="1" applyFill="1" applyBorder="1"/>
    <xf numFmtId="0" fontId="1" fillId="7" borderId="8" xfId="0" applyFont="1" applyFill="1" applyBorder="1"/>
    <xf numFmtId="0" fontId="1" fillId="7" borderId="9" xfId="0" applyFont="1" applyFill="1" applyBorder="1"/>
    <xf numFmtId="0" fontId="1" fillId="8" borderId="13" xfId="0" applyFont="1" applyFill="1" applyBorder="1" applyAlignment="1">
      <alignment wrapText="1"/>
    </xf>
    <xf numFmtId="0" fontId="1" fillId="8" borderId="13" xfId="0" applyFont="1" applyFill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166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6" xfId="0" applyFont="1" applyBorder="1"/>
    <xf numFmtId="164" fontId="1" fillId="0" borderId="7" xfId="0" applyNumberFormat="1" applyFont="1" applyBorder="1"/>
    <xf numFmtId="0" fontId="1" fillId="0" borderId="7" xfId="0" applyFont="1" applyBorder="1"/>
    <xf numFmtId="167" fontId="1" fillId="0" borderId="7" xfId="0" applyNumberFormat="1" applyFont="1" applyBorder="1"/>
    <xf numFmtId="164" fontId="1" fillId="0" borderId="14" xfId="0" applyNumberFormat="1" applyFont="1" applyBorder="1"/>
    <xf numFmtId="0" fontId="9" fillId="9" borderId="15" xfId="0" applyFont="1" applyFill="1" applyBorder="1"/>
    <xf numFmtId="0" fontId="1" fillId="4" borderId="15" xfId="0" applyFont="1" applyFill="1" applyBorder="1"/>
    <xf numFmtId="0" fontId="1" fillId="0" borderId="21" xfId="0" applyFont="1" applyBorder="1"/>
    <xf numFmtId="166" fontId="1" fillId="0" borderId="22" xfId="0" applyNumberFormat="1" applyFont="1" applyBorder="1"/>
    <xf numFmtId="165" fontId="1" fillId="8" borderId="13" xfId="0" applyNumberFormat="1" applyFont="1" applyFill="1" applyBorder="1"/>
    <xf numFmtId="165" fontId="1" fillId="8" borderId="13" xfId="0" applyNumberFormat="1" applyFont="1" applyFill="1" applyBorder="1" applyAlignment="1">
      <alignment horizontal="center"/>
    </xf>
    <xf numFmtId="0" fontId="1" fillId="10" borderId="2" xfId="0" applyFont="1" applyFill="1" applyBorder="1"/>
    <xf numFmtId="0" fontId="4" fillId="5" borderId="0" xfId="0" applyFont="1" applyFill="1"/>
    <xf numFmtId="0" fontId="3" fillId="5" borderId="0" xfId="0" applyFont="1" applyFill="1"/>
    <xf numFmtId="14" fontId="4" fillId="5" borderId="0" xfId="0" applyNumberFormat="1" applyFont="1" applyFill="1"/>
    <xf numFmtId="0" fontId="10" fillId="5" borderId="0" xfId="0" applyFont="1" applyFill="1"/>
    <xf numFmtId="0" fontId="10" fillId="0" borderId="0" xfId="0" applyFont="1"/>
    <xf numFmtId="165" fontId="1" fillId="11" borderId="13" xfId="0" applyNumberFormat="1" applyFont="1" applyFill="1" applyBorder="1" applyAlignment="1">
      <alignment horizontal="center"/>
    </xf>
    <xf numFmtId="0" fontId="1" fillId="11" borderId="13" xfId="0" applyFont="1" applyFill="1" applyBorder="1"/>
    <xf numFmtId="0" fontId="1" fillId="12" borderId="13" xfId="0" applyFont="1" applyFill="1" applyBorder="1"/>
    <xf numFmtId="165" fontId="1" fillId="12" borderId="13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65" fontId="1" fillId="3" borderId="14" xfId="0" applyNumberFormat="1" applyFont="1" applyFill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165" fontId="1" fillId="6" borderId="28" xfId="0" applyNumberFormat="1" applyFont="1" applyFill="1" applyBorder="1" applyAlignment="1">
      <alignment horizontal="center"/>
    </xf>
    <xf numFmtId="165" fontId="1" fillId="5" borderId="31" xfId="0" applyNumberFormat="1" applyFont="1" applyFill="1" applyBorder="1" applyAlignment="1">
      <alignment horizontal="center"/>
    </xf>
    <xf numFmtId="165" fontId="1" fillId="5" borderId="10" xfId="0" applyNumberFormat="1" applyFont="1" applyFill="1" applyBorder="1" applyAlignment="1">
      <alignment horizontal="center"/>
    </xf>
    <xf numFmtId="165" fontId="1" fillId="5" borderId="32" xfId="0" applyNumberFormat="1" applyFont="1" applyFill="1" applyBorder="1" applyAlignment="1">
      <alignment horizontal="center"/>
    </xf>
    <xf numFmtId="165" fontId="1" fillId="6" borderId="33" xfId="0" applyNumberFormat="1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4" xfId="0" applyFont="1" applyBorder="1"/>
    <xf numFmtId="0" fontId="8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65" fontId="1" fillId="3" borderId="35" xfId="0" applyNumberFormat="1" applyFont="1" applyFill="1" applyBorder="1" applyAlignment="1">
      <alignment horizontal="center"/>
    </xf>
    <xf numFmtId="165" fontId="1" fillId="0" borderId="35" xfId="0" applyNumberFormat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5" fontId="1" fillId="8" borderId="30" xfId="0" applyNumberFormat="1" applyFont="1" applyFill="1" applyBorder="1" applyAlignment="1">
      <alignment horizontal="center"/>
    </xf>
    <xf numFmtId="165" fontId="1" fillId="3" borderId="37" xfId="0" applyNumberFormat="1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5" fontId="1" fillId="12" borderId="27" xfId="0" applyNumberFormat="1" applyFont="1" applyFill="1" applyBorder="1" applyAlignment="1">
      <alignment horizontal="center"/>
    </xf>
    <xf numFmtId="165" fontId="1" fillId="12" borderId="29" xfId="0" applyNumberFormat="1" applyFont="1" applyFill="1" applyBorder="1" applyAlignment="1">
      <alignment horizontal="center"/>
    </xf>
    <xf numFmtId="165" fontId="1" fillId="12" borderId="13" xfId="0" applyNumberFormat="1" applyFont="1" applyFill="1" applyBorder="1" applyAlignment="1">
      <alignment horizontal="center"/>
    </xf>
    <xf numFmtId="165" fontId="1" fillId="12" borderId="30" xfId="0" applyNumberFormat="1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165" fontId="1" fillId="11" borderId="27" xfId="0" applyNumberFormat="1" applyFont="1" applyFill="1" applyBorder="1" applyAlignment="1">
      <alignment horizontal="center"/>
    </xf>
    <xf numFmtId="165" fontId="1" fillId="11" borderId="13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rgbClr val="0000FF"/>
                </a:solidFill>
                <a:latin typeface="CG Omega" panose="020B0502050508020304" pitchFamily="34" charset="0"/>
              </a:rPr>
              <a:t>Osservazione</a:t>
            </a:r>
            <a:r>
              <a:rPr lang="it-IT" sz="1200" b="1" baseline="0">
                <a:solidFill>
                  <a:srgbClr val="0000FF"/>
                </a:solidFill>
                <a:latin typeface="CG Omega" panose="020B0502050508020304" pitchFamily="34" charset="0"/>
              </a:rPr>
              <a:t> Backward Holding Period </a:t>
            </a:r>
            <a:endParaRPr lang="it-IT" sz="1200" b="1">
              <a:solidFill>
                <a:srgbClr val="0000FF"/>
              </a:solidFill>
              <a:latin typeface="CG Omega" panose="020B0502050508020304" pitchFamily="34" charset="0"/>
            </a:endParaRPr>
          </a:p>
        </c:rich>
      </c:tx>
      <c:layout>
        <c:manualLayout>
          <c:xMode val="edge"/>
          <c:yMode val="edge"/>
          <c:x val="0.21300707274604375"/>
          <c:y val="2.5599995699738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Minimo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'DG_TEST_II_sld_54-57'!$D$3:$D$23</c:f>
              <c:numCache>
                <c:formatCode>General</c:formatCode>
                <c:ptCount val="21"/>
                <c:pt idx="0">
                  <c:v>1500</c:v>
                </c:pt>
                <c:pt idx="1">
                  <c:v>1500</c:v>
                </c:pt>
                <c:pt idx="2">
                  <c:v>1550</c:v>
                </c:pt>
                <c:pt idx="3">
                  <c:v>1550</c:v>
                </c:pt>
                <c:pt idx="4">
                  <c:v>1550</c:v>
                </c:pt>
                <c:pt idx="5">
                  <c:v>1700</c:v>
                </c:pt>
                <c:pt idx="6">
                  <c:v>1700</c:v>
                </c:pt>
                <c:pt idx="7">
                  <c:v>1700</c:v>
                </c:pt>
                <c:pt idx="8">
                  <c:v>1700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1500</c:v>
                </c:pt>
                <c:pt idx="15">
                  <c:v>1500</c:v>
                </c:pt>
                <c:pt idx="16">
                  <c:v>1700</c:v>
                </c:pt>
                <c:pt idx="17">
                  <c:v>1700</c:v>
                </c:pt>
                <c:pt idx="18">
                  <c:v>1800</c:v>
                </c:pt>
                <c:pt idx="19">
                  <c:v>1700</c:v>
                </c:pt>
                <c:pt idx="20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3B-4AAC-99B0-ACB38E8A31A6}"/>
            </c:ext>
          </c:extLst>
        </c:ser>
        <c:ser>
          <c:idx val="0"/>
          <c:order val="1"/>
          <c:tx>
            <c:v>Valore Massimo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'DG_TEST_II_sld_54-57'!$E$3:$E$23</c:f>
              <c:numCache>
                <c:formatCode>General</c:formatCode>
                <c:ptCount val="21"/>
                <c:pt idx="0">
                  <c:v>2000</c:v>
                </c:pt>
                <c:pt idx="1">
                  <c:v>2000</c:v>
                </c:pt>
                <c:pt idx="2">
                  <c:v>2100</c:v>
                </c:pt>
                <c:pt idx="3">
                  <c:v>2100</c:v>
                </c:pt>
                <c:pt idx="4">
                  <c:v>2100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2200</c:v>
                </c:pt>
                <c:pt idx="10">
                  <c:v>2200</c:v>
                </c:pt>
                <c:pt idx="11">
                  <c:v>2200</c:v>
                </c:pt>
                <c:pt idx="12">
                  <c:v>2200</c:v>
                </c:pt>
                <c:pt idx="13">
                  <c:v>2200</c:v>
                </c:pt>
                <c:pt idx="14">
                  <c:v>1900</c:v>
                </c:pt>
                <c:pt idx="15">
                  <c:v>1900</c:v>
                </c:pt>
                <c:pt idx="16">
                  <c:v>2100</c:v>
                </c:pt>
                <c:pt idx="17">
                  <c:v>2100</c:v>
                </c:pt>
                <c:pt idx="18">
                  <c:v>2200</c:v>
                </c:pt>
                <c:pt idx="19">
                  <c:v>2200</c:v>
                </c:pt>
                <c:pt idx="20">
                  <c:v>2200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3B-4AAC-99B0-ACB38E8A3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332224"/>
        <c:axId val="390327632"/>
      </c:lineChart>
      <c:catAx>
        <c:axId val="390332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0327632"/>
        <c:crosses val="autoZero"/>
        <c:auto val="1"/>
        <c:lblAlgn val="ctr"/>
        <c:lblOffset val="100"/>
        <c:noMultiLvlLbl val="0"/>
      </c:catAx>
      <c:valAx>
        <c:axId val="39032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033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rgbClr val="0000FF"/>
                </a:solidFill>
                <a:latin typeface="CG Omega" panose="020B0502050508020304" pitchFamily="34" charset="0"/>
              </a:rPr>
              <a:t>Osservazione</a:t>
            </a:r>
            <a:r>
              <a:rPr lang="it-IT" sz="1200" b="1" baseline="0">
                <a:solidFill>
                  <a:srgbClr val="0000FF"/>
                </a:solidFill>
                <a:latin typeface="CG Omega" panose="020B0502050508020304" pitchFamily="34" charset="0"/>
              </a:rPr>
              <a:t> Backward Holding Period </a:t>
            </a:r>
            <a:endParaRPr lang="it-IT" sz="1200" b="1">
              <a:solidFill>
                <a:srgbClr val="0000FF"/>
              </a:solidFill>
              <a:latin typeface="CG Omega" panose="020B0502050508020304" pitchFamily="34" charset="0"/>
            </a:endParaRPr>
          </a:p>
        </c:rich>
      </c:tx>
      <c:layout>
        <c:manualLayout>
          <c:xMode val="edge"/>
          <c:yMode val="edge"/>
          <c:x val="0.21300707274604375"/>
          <c:y val="2.5599995699738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'DG_TEST_II_sld_54-57'!$G$3:$G$23</c:f>
              <c:numCache>
                <c:formatCode>General</c:formatCode>
                <c:ptCount val="21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165</c:v>
                </c:pt>
                <c:pt idx="10">
                  <c:v>165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140</c:v>
                </c:pt>
                <c:pt idx="18">
                  <c:v>140</c:v>
                </c:pt>
                <c:pt idx="19">
                  <c:v>140</c:v>
                </c:pt>
                <c:pt idx="20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4-4DE2-A3BA-DEF0B01F80F2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'DG_TEST_II_sld_54-57'!$F$3:$F$23</c:f>
              <c:numCache>
                <c:formatCode>General</c:formatCode>
                <c:ptCount val="21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140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4-4DE2-A3BA-DEF0B01F8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332224"/>
        <c:axId val="390327632"/>
      </c:lineChart>
      <c:catAx>
        <c:axId val="390332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0327632"/>
        <c:crosses val="autoZero"/>
        <c:auto val="1"/>
        <c:lblAlgn val="ctr"/>
        <c:lblOffset val="100"/>
        <c:noMultiLvlLbl val="0"/>
      </c:catAx>
      <c:valAx>
        <c:axId val="39032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033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rgbClr val="0000FF"/>
                </a:solidFill>
                <a:latin typeface="CG Omega" panose="020B0502050508020304" pitchFamily="34" charset="0"/>
              </a:rPr>
              <a:t>Osservazione</a:t>
            </a:r>
            <a:r>
              <a:rPr lang="it-IT" sz="1200" b="1" baseline="0">
                <a:solidFill>
                  <a:srgbClr val="0000FF"/>
                </a:solidFill>
                <a:latin typeface="CG Omega" panose="020B0502050508020304" pitchFamily="34" charset="0"/>
              </a:rPr>
              <a:t> Backward Holding Period </a:t>
            </a:r>
            <a:endParaRPr lang="it-IT" sz="1200" b="1">
              <a:solidFill>
                <a:srgbClr val="0000FF"/>
              </a:solidFill>
              <a:latin typeface="CG Omega" panose="020B0502050508020304" pitchFamily="34" charset="0"/>
            </a:endParaRPr>
          </a:p>
        </c:rich>
      </c:tx>
      <c:layout>
        <c:manualLayout>
          <c:xMode val="edge"/>
          <c:yMode val="edge"/>
          <c:x val="0.21300707274604375"/>
          <c:y val="2.5599995699738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Minimo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'DG_TEST_II_sld_54-57'!$D$3:$D$23</c:f>
              <c:numCache>
                <c:formatCode>General</c:formatCode>
                <c:ptCount val="21"/>
                <c:pt idx="0">
                  <c:v>1500</c:v>
                </c:pt>
                <c:pt idx="1">
                  <c:v>1500</c:v>
                </c:pt>
                <c:pt idx="2">
                  <c:v>1550</c:v>
                </c:pt>
                <c:pt idx="3">
                  <c:v>1550</c:v>
                </c:pt>
                <c:pt idx="4">
                  <c:v>1550</c:v>
                </c:pt>
                <c:pt idx="5">
                  <c:v>1700</c:v>
                </c:pt>
                <c:pt idx="6">
                  <c:v>1700</c:v>
                </c:pt>
                <c:pt idx="7">
                  <c:v>1700</c:v>
                </c:pt>
                <c:pt idx="8">
                  <c:v>1700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1500</c:v>
                </c:pt>
                <c:pt idx="15">
                  <c:v>1500</c:v>
                </c:pt>
                <c:pt idx="16">
                  <c:v>1700</c:v>
                </c:pt>
                <c:pt idx="17">
                  <c:v>1700</c:v>
                </c:pt>
                <c:pt idx="18">
                  <c:v>1800</c:v>
                </c:pt>
                <c:pt idx="19">
                  <c:v>1700</c:v>
                </c:pt>
                <c:pt idx="20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5-4EA0-823E-3A692C6332D2}"/>
            </c:ext>
          </c:extLst>
        </c:ser>
        <c:ser>
          <c:idx val="0"/>
          <c:order val="1"/>
          <c:tx>
            <c:v>Valore Massimo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'DG_TEST_II_sld_54-57'!$E$3:$E$23</c:f>
              <c:numCache>
                <c:formatCode>General</c:formatCode>
                <c:ptCount val="21"/>
                <c:pt idx="0">
                  <c:v>2000</c:v>
                </c:pt>
                <c:pt idx="1">
                  <c:v>2000</c:v>
                </c:pt>
                <c:pt idx="2">
                  <c:v>2100</c:v>
                </c:pt>
                <c:pt idx="3">
                  <c:v>2100</c:v>
                </c:pt>
                <c:pt idx="4">
                  <c:v>2100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2200</c:v>
                </c:pt>
                <c:pt idx="10">
                  <c:v>2200</c:v>
                </c:pt>
                <c:pt idx="11">
                  <c:v>2200</c:v>
                </c:pt>
                <c:pt idx="12">
                  <c:v>2200</c:v>
                </c:pt>
                <c:pt idx="13">
                  <c:v>2200</c:v>
                </c:pt>
                <c:pt idx="14">
                  <c:v>1900</c:v>
                </c:pt>
                <c:pt idx="15">
                  <c:v>1900</c:v>
                </c:pt>
                <c:pt idx="16">
                  <c:v>2100</c:v>
                </c:pt>
                <c:pt idx="17">
                  <c:v>2100</c:v>
                </c:pt>
                <c:pt idx="18">
                  <c:v>2200</c:v>
                </c:pt>
                <c:pt idx="19">
                  <c:v>2200</c:v>
                </c:pt>
                <c:pt idx="20">
                  <c:v>2200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5-4EA0-823E-3A692C633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332224"/>
        <c:axId val="390327632"/>
      </c:lineChart>
      <c:catAx>
        <c:axId val="390332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0327632"/>
        <c:crosses val="autoZero"/>
        <c:auto val="1"/>
        <c:lblAlgn val="ctr"/>
        <c:lblOffset val="100"/>
        <c:noMultiLvlLbl val="0"/>
      </c:catAx>
      <c:valAx>
        <c:axId val="39032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033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rgbClr val="0000FF"/>
                </a:solidFill>
                <a:latin typeface="CG Omega" panose="020B0502050508020304" pitchFamily="34" charset="0"/>
              </a:rPr>
              <a:t>Osservazione</a:t>
            </a:r>
            <a:r>
              <a:rPr lang="it-IT" sz="1200" b="1" baseline="0">
                <a:solidFill>
                  <a:srgbClr val="0000FF"/>
                </a:solidFill>
                <a:latin typeface="CG Omega" panose="020B0502050508020304" pitchFamily="34" charset="0"/>
              </a:rPr>
              <a:t> Backward Holding Period </a:t>
            </a:r>
            <a:endParaRPr lang="it-IT" sz="1200" b="1">
              <a:solidFill>
                <a:srgbClr val="0000FF"/>
              </a:solidFill>
              <a:latin typeface="CG Omega" panose="020B0502050508020304" pitchFamily="34" charset="0"/>
            </a:endParaRPr>
          </a:p>
        </c:rich>
      </c:tx>
      <c:layout>
        <c:manualLayout>
          <c:xMode val="edge"/>
          <c:yMode val="edge"/>
          <c:x val="0.21300707274604375"/>
          <c:y val="2.5599995699738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'DG_TEST_II_sld_54-57'!$G$3:$G$23</c:f>
              <c:numCache>
                <c:formatCode>General</c:formatCode>
                <c:ptCount val="21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165</c:v>
                </c:pt>
                <c:pt idx="10">
                  <c:v>165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140</c:v>
                </c:pt>
                <c:pt idx="18">
                  <c:v>140</c:v>
                </c:pt>
                <c:pt idx="19">
                  <c:v>140</c:v>
                </c:pt>
                <c:pt idx="20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47-4F5F-B8BE-FA634A9BD441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'DG_TEST_II_sld_54-57'!$F$3:$F$23</c:f>
              <c:numCache>
                <c:formatCode>General</c:formatCode>
                <c:ptCount val="21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140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47-4F5F-B8BE-FA634A9BD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332224"/>
        <c:axId val="390327632"/>
      </c:lineChart>
      <c:catAx>
        <c:axId val="390332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0327632"/>
        <c:crosses val="autoZero"/>
        <c:auto val="1"/>
        <c:lblAlgn val="ctr"/>
        <c:lblOffset val="100"/>
        <c:noMultiLvlLbl val="0"/>
      </c:catAx>
      <c:valAx>
        <c:axId val="39032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033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31</xdr:row>
      <xdr:rowOff>14287</xdr:rowOff>
    </xdr:from>
    <xdr:to>
      <xdr:col>6</xdr:col>
      <xdr:colOff>1066800</xdr:colOff>
      <xdr:row>47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31</xdr:row>
      <xdr:rowOff>28575</xdr:rowOff>
    </xdr:from>
    <xdr:to>
      <xdr:col>18</xdr:col>
      <xdr:colOff>1724025</xdr:colOff>
      <xdr:row>46</xdr:row>
      <xdr:rowOff>119063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17</xdr:row>
          <xdr:rowOff>95250</xdr:rowOff>
        </xdr:from>
        <xdr:to>
          <xdr:col>20</xdr:col>
          <xdr:colOff>9525</xdr:colOff>
          <xdr:row>19</xdr:row>
          <xdr:rowOff>314325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31</xdr:row>
      <xdr:rowOff>14287</xdr:rowOff>
    </xdr:from>
    <xdr:to>
      <xdr:col>6</xdr:col>
      <xdr:colOff>1066800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31</xdr:row>
      <xdr:rowOff>28575</xdr:rowOff>
    </xdr:from>
    <xdr:to>
      <xdr:col>18</xdr:col>
      <xdr:colOff>1724025</xdr:colOff>
      <xdr:row>46</xdr:row>
      <xdr:rowOff>119063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18</xdr:row>
          <xdr:rowOff>28575</xdr:rowOff>
        </xdr:from>
        <xdr:to>
          <xdr:col>20</xdr:col>
          <xdr:colOff>0</xdr:colOff>
          <xdr:row>20</xdr:row>
          <xdr:rowOff>38100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C2A6-D3A2-4115-892D-FD24A66907A0}">
  <sheetPr>
    <tabColor rgb="FF0000FF"/>
  </sheetPr>
  <dimension ref="B1:C19"/>
  <sheetViews>
    <sheetView workbookViewId="0">
      <selection activeCell="E17" sqref="E17"/>
    </sheetView>
  </sheetViews>
  <sheetFormatPr defaultRowHeight="15.75" x14ac:dyDescent="0.25"/>
  <cols>
    <col min="1" max="1" width="3.42578125" style="1" customWidth="1"/>
    <col min="2" max="2" width="12.7109375" style="1" bestFit="1" customWidth="1"/>
    <col min="3" max="3" width="76.28515625" style="1" bestFit="1" customWidth="1"/>
    <col min="4" max="4" width="7.85546875" style="1" bestFit="1" customWidth="1"/>
    <col min="5" max="5" width="11.28515625" style="1" bestFit="1" customWidth="1"/>
    <col min="6" max="16384" width="9.140625" style="1"/>
  </cols>
  <sheetData>
    <row r="1" spans="2:3" ht="9.75" customHeight="1" x14ac:dyDescent="0.25"/>
    <row r="2" spans="2:3" ht="7.5" customHeight="1" x14ac:dyDescent="0.25"/>
    <row r="3" spans="2:3" x14ac:dyDescent="0.25">
      <c r="B3" s="80" t="s">
        <v>74</v>
      </c>
      <c r="C3" s="81"/>
    </row>
    <row r="4" spans="2:3" x14ac:dyDescent="0.25">
      <c r="B4" s="80" t="s">
        <v>75</v>
      </c>
      <c r="C4" s="81"/>
    </row>
    <row r="5" spans="2:3" x14ac:dyDescent="0.25">
      <c r="B5" s="80" t="s">
        <v>76</v>
      </c>
      <c r="C5" s="81"/>
    </row>
    <row r="6" spans="2:3" x14ac:dyDescent="0.25">
      <c r="B6" s="80" t="s">
        <v>0</v>
      </c>
      <c r="C6" s="81"/>
    </row>
    <row r="7" spans="2:3" x14ac:dyDescent="0.25">
      <c r="B7" s="80" t="s">
        <v>5</v>
      </c>
      <c r="C7" s="81"/>
    </row>
    <row r="8" spans="2:3" x14ac:dyDescent="0.25">
      <c r="B8" s="80" t="s">
        <v>1</v>
      </c>
      <c r="C8" s="81"/>
    </row>
    <row r="9" spans="2:3" x14ac:dyDescent="0.25">
      <c r="B9" s="80" t="s">
        <v>2</v>
      </c>
      <c r="C9" s="81"/>
    </row>
    <row r="10" spans="2:3" x14ac:dyDescent="0.25">
      <c r="B10" s="80" t="s">
        <v>3</v>
      </c>
      <c r="C10" s="81"/>
    </row>
    <row r="11" spans="2:3" x14ac:dyDescent="0.25">
      <c r="B11" s="82">
        <v>45317</v>
      </c>
      <c r="C11" s="81"/>
    </row>
    <row r="12" spans="2:3" x14ac:dyDescent="0.25">
      <c r="B12" s="80" t="s">
        <v>77</v>
      </c>
      <c r="C12" s="81"/>
    </row>
    <row r="14" spans="2:3" x14ac:dyDescent="0.25">
      <c r="B14" s="80" t="s">
        <v>4</v>
      </c>
      <c r="C14" s="81"/>
    </row>
    <row r="15" spans="2:3" ht="9" customHeight="1" x14ac:dyDescent="0.25">
      <c r="B15" s="81"/>
      <c r="C15" s="81"/>
    </row>
    <row r="16" spans="2:3" x14ac:dyDescent="0.25">
      <c r="B16" s="81"/>
      <c r="C16" s="81"/>
    </row>
    <row r="17" spans="2:3" x14ac:dyDescent="0.25">
      <c r="B17" s="83" t="s">
        <v>78</v>
      </c>
      <c r="C17" s="83" t="s">
        <v>79</v>
      </c>
    </row>
    <row r="18" spans="2:3" x14ac:dyDescent="0.25">
      <c r="B18" s="83" t="s">
        <v>80</v>
      </c>
      <c r="C18" s="83" t="s">
        <v>81</v>
      </c>
    </row>
    <row r="19" spans="2:3" x14ac:dyDescent="0.25">
      <c r="B19" s="83" t="s">
        <v>82</v>
      </c>
      <c r="C19" s="83" t="s">
        <v>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B1:S16"/>
  <sheetViews>
    <sheetView workbookViewId="0">
      <selection activeCell="D10" sqref="D10"/>
    </sheetView>
  </sheetViews>
  <sheetFormatPr defaultRowHeight="15.75" x14ac:dyDescent="0.25"/>
  <cols>
    <col min="1" max="3" width="9.140625" style="2"/>
    <col min="4" max="4" width="13.7109375" style="2" customWidth="1"/>
    <col min="5" max="5" width="24.140625" style="2" customWidth="1"/>
    <col min="6" max="6" width="9.140625" style="2"/>
    <col min="7" max="7" width="2.85546875" style="2" customWidth="1"/>
    <col min="8" max="8" width="34.42578125" style="2" bestFit="1" customWidth="1"/>
    <col min="9" max="9" width="16.5703125" style="2" customWidth="1"/>
    <col min="10" max="10" width="16.140625" style="2" bestFit="1" customWidth="1"/>
    <col min="11" max="11" width="15.5703125" style="2" customWidth="1"/>
    <col min="12" max="12" width="2.7109375" style="2" customWidth="1"/>
    <col min="13" max="13" width="9.140625" style="2"/>
    <col min="14" max="14" width="18.7109375" style="2" customWidth="1"/>
    <col min="15" max="15" width="14.85546875" style="2" bestFit="1" customWidth="1"/>
    <col min="16" max="18" width="13.140625" style="2" bestFit="1" customWidth="1"/>
    <col min="19" max="19" width="15.85546875" style="2" bestFit="1" customWidth="1"/>
    <col min="20" max="16384" width="9.140625" style="2"/>
  </cols>
  <sheetData>
    <row r="1" spans="2:19" ht="16.5" thickBot="1" x14ac:dyDescent="0.3">
      <c r="I1" s="4"/>
      <c r="J1" s="4"/>
      <c r="K1" s="4"/>
      <c r="O1" s="20"/>
      <c r="P1" s="20"/>
      <c r="Q1" s="20"/>
      <c r="R1" s="20"/>
      <c r="S1" s="20"/>
    </row>
    <row r="2" spans="2:19" ht="16.5" thickBot="1" x14ac:dyDescent="0.3">
      <c r="B2" s="84"/>
      <c r="H2" s="4"/>
      <c r="I2" s="4" t="s">
        <v>6</v>
      </c>
      <c r="J2" s="4" t="s">
        <v>7</v>
      </c>
      <c r="K2" s="4" t="s">
        <v>8</v>
      </c>
      <c r="O2" s="20">
        <v>1</v>
      </c>
      <c r="P2" s="20">
        <v>2</v>
      </c>
      <c r="Q2" s="20">
        <v>3</v>
      </c>
      <c r="R2" s="20">
        <v>4</v>
      </c>
      <c r="S2" s="20">
        <v>5</v>
      </c>
    </row>
    <row r="3" spans="2:19" x14ac:dyDescent="0.25">
      <c r="H3" s="4" t="s">
        <v>9</v>
      </c>
      <c r="I3" s="5">
        <v>100000</v>
      </c>
      <c r="J3" s="5">
        <v>120000</v>
      </c>
      <c r="K3" s="6"/>
      <c r="N3" s="2" t="s">
        <v>15</v>
      </c>
      <c r="O3" s="21">
        <v>9000</v>
      </c>
      <c r="P3" s="21">
        <f>O3*(1+$S$15)</f>
        <v>9090</v>
      </c>
      <c r="Q3" s="21">
        <f>P3*(1+$S$15)</f>
        <v>9180.9</v>
      </c>
      <c r="R3" s="21">
        <f>Q3*(1+$S$15)</f>
        <v>9272.7089999999989</v>
      </c>
      <c r="S3" s="21">
        <f>R3*(1+$S$15)</f>
        <v>9365.4360899999992</v>
      </c>
    </row>
    <row r="4" spans="2:19" x14ac:dyDescent="0.25">
      <c r="H4" s="7" t="s">
        <v>10</v>
      </c>
      <c r="I4" s="8"/>
      <c r="J4" s="9">
        <v>9200</v>
      </c>
      <c r="K4" s="9">
        <v>8700</v>
      </c>
      <c r="N4" s="2" t="s">
        <v>23</v>
      </c>
      <c r="O4" s="21"/>
      <c r="P4" s="21"/>
      <c r="Q4" s="21"/>
      <c r="R4" s="21"/>
      <c r="S4" s="21">
        <f>S3/(S10-S15)</f>
        <v>156090.60149999996</v>
      </c>
    </row>
    <row r="5" spans="2:19" ht="18" x14ac:dyDescent="0.25">
      <c r="H5" s="7" t="s">
        <v>11</v>
      </c>
      <c r="I5" s="10">
        <v>49</v>
      </c>
      <c r="J5" s="10">
        <v>57</v>
      </c>
      <c r="K5" s="10">
        <v>63</v>
      </c>
      <c r="N5" s="2" t="s">
        <v>16</v>
      </c>
      <c r="O5" s="21">
        <v>4000</v>
      </c>
      <c r="P5" s="21">
        <f>O5*(1+$S$16)</f>
        <v>4059.9999999999995</v>
      </c>
      <c r="Q5" s="21">
        <f>P5*(1+$S$16)</f>
        <v>4120.8999999999987</v>
      </c>
      <c r="R5" s="21">
        <f>Q5*(1+$S$16)</f>
        <v>4182.713499999998</v>
      </c>
      <c r="S5" s="21">
        <f>R5*(1+$S$16)</f>
        <v>4245.4542024999973</v>
      </c>
    </row>
    <row r="6" spans="2:19" ht="16.5" thickBot="1" x14ac:dyDescent="0.3">
      <c r="N6" s="20" t="s">
        <v>24</v>
      </c>
      <c r="O6" s="22">
        <f>O3+O4-O5</f>
        <v>5000</v>
      </c>
      <c r="P6" s="22">
        <f t="shared" ref="P6:S6" si="0">P3+P4-P5</f>
        <v>5030</v>
      </c>
      <c r="Q6" s="22">
        <f t="shared" si="0"/>
        <v>5060.0000000000009</v>
      </c>
      <c r="R6" s="22">
        <f t="shared" si="0"/>
        <v>5089.9955000000009</v>
      </c>
      <c r="S6" s="22">
        <f t="shared" si="0"/>
        <v>161210.58338749997</v>
      </c>
    </row>
    <row r="7" spans="2:19" x14ac:dyDescent="0.25">
      <c r="H7" s="3"/>
      <c r="I7" s="11" t="s">
        <v>12</v>
      </c>
    </row>
    <row r="8" spans="2:19" ht="16.5" thickBot="1" x14ac:dyDescent="0.3">
      <c r="H8" s="11" t="s">
        <v>10</v>
      </c>
      <c r="I8" s="5">
        <v>8000</v>
      </c>
      <c r="N8" s="20" t="s">
        <v>25</v>
      </c>
      <c r="O8" s="23">
        <f>NPV(S10,O6:S6)</f>
        <v>132020.81239462402</v>
      </c>
    </row>
    <row r="10" spans="2:19" x14ac:dyDescent="0.25">
      <c r="H10" s="4" t="s">
        <v>13</v>
      </c>
      <c r="I10" s="4">
        <f>((J4+K4)/(J5+K5))/((I3+J3)/(I5+J5))</f>
        <v>7.1871212121212127E-2</v>
      </c>
      <c r="N10" s="12" t="s">
        <v>17</v>
      </c>
      <c r="O10" s="13"/>
      <c r="P10" s="13"/>
      <c r="Q10" s="13"/>
      <c r="R10" s="13"/>
      <c r="S10" s="14">
        <v>7.0000000000000007E-2</v>
      </c>
    </row>
    <row r="11" spans="2:19" x14ac:dyDescent="0.25">
      <c r="N11" s="15" t="s">
        <v>18</v>
      </c>
      <c r="S11" s="16"/>
    </row>
    <row r="12" spans="2:19" x14ac:dyDescent="0.25">
      <c r="H12" s="4" t="s">
        <v>14</v>
      </c>
      <c r="I12" s="19">
        <f>I8/I10</f>
        <v>111310.21397702118</v>
      </c>
      <c r="N12" s="15" t="s">
        <v>19</v>
      </c>
      <c r="S12" s="16"/>
    </row>
    <row r="13" spans="2:19" x14ac:dyDescent="0.25">
      <c r="N13" s="17" t="s">
        <v>20</v>
      </c>
      <c r="O13" s="4"/>
      <c r="P13" s="4"/>
      <c r="Q13" s="4"/>
      <c r="R13" s="4"/>
      <c r="S13" s="18"/>
    </row>
    <row r="14" spans="2:19" ht="16.5" thickBot="1" x14ac:dyDescent="0.3">
      <c r="N14" s="25"/>
      <c r="O14" s="25"/>
      <c r="P14" s="25"/>
      <c r="Q14" s="25"/>
      <c r="R14" s="25"/>
      <c r="S14" s="25"/>
    </row>
    <row r="15" spans="2:19" ht="16.5" thickBot="1" x14ac:dyDescent="0.3">
      <c r="N15" s="20" t="s">
        <v>21</v>
      </c>
      <c r="O15" s="20"/>
      <c r="P15" s="20"/>
      <c r="Q15" s="20"/>
      <c r="R15" s="20"/>
      <c r="S15" s="20">
        <v>0.01</v>
      </c>
    </row>
    <row r="16" spans="2:19" ht="16.5" thickBot="1" x14ac:dyDescent="0.3">
      <c r="N16" s="24" t="s">
        <v>22</v>
      </c>
      <c r="O16" s="24"/>
      <c r="P16" s="24"/>
      <c r="Q16" s="24"/>
      <c r="R16" s="24"/>
      <c r="S16" s="24">
        <v>1.4999999999999999E-2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3700-6CCC-4005-8C0E-6DA2BC5E2757}">
  <sheetPr>
    <tabColor rgb="FF0000FF"/>
  </sheetPr>
  <dimension ref="B1:Z27"/>
  <sheetViews>
    <sheetView topLeftCell="N1" workbookViewId="0">
      <selection activeCell="Y20" sqref="Y20"/>
    </sheetView>
  </sheetViews>
  <sheetFormatPr defaultRowHeight="12.75" x14ac:dyDescent="0.2"/>
  <cols>
    <col min="1" max="1" width="3.85546875" style="27" customWidth="1"/>
    <col min="2" max="3" width="9.140625" style="27"/>
    <col min="4" max="4" width="12.5703125" style="28" bestFit="1" customWidth="1"/>
    <col min="5" max="5" width="14.28515625" style="28" bestFit="1" customWidth="1"/>
    <col min="6" max="6" width="15.42578125" style="27" bestFit="1" customWidth="1"/>
    <col min="7" max="7" width="16.42578125" style="27" bestFit="1" customWidth="1"/>
    <col min="8" max="8" width="9.140625" style="27"/>
    <col min="9" max="9" width="14.5703125" style="27" bestFit="1" customWidth="1"/>
    <col min="10" max="10" width="22.28515625" style="27" bestFit="1" customWidth="1"/>
    <col min="11" max="11" width="12" style="27" bestFit="1" customWidth="1"/>
    <col min="12" max="12" width="13.85546875" style="27" customWidth="1"/>
    <col min="13" max="13" width="16.140625" style="27" bestFit="1" customWidth="1"/>
    <col min="14" max="16" width="9.42578125" style="27" customWidth="1"/>
    <col min="17" max="17" width="12.28515625" style="27" bestFit="1" customWidth="1"/>
    <col min="18" max="18" width="1.42578125" style="27" customWidth="1"/>
    <col min="19" max="19" width="32.5703125" style="27" customWidth="1"/>
    <col min="20" max="20" width="20.28515625" style="27" customWidth="1"/>
    <col min="21" max="21" width="15.85546875" style="27" customWidth="1"/>
    <col min="22" max="22" width="13.28515625" style="27" bestFit="1" customWidth="1"/>
    <col min="23" max="23" width="4.5703125" style="27" customWidth="1"/>
    <col min="24" max="24" width="16.28515625" style="27" bestFit="1" customWidth="1"/>
    <col min="25" max="25" width="16.140625" style="27" bestFit="1" customWidth="1"/>
    <col min="26" max="26" width="16.28515625" style="27" bestFit="1" customWidth="1"/>
    <col min="27" max="16384" width="9.140625" style="27"/>
  </cols>
  <sheetData>
    <row r="1" spans="2:26" ht="13.5" thickBot="1" x14ac:dyDescent="0.25">
      <c r="T1" s="26"/>
      <c r="U1" s="26"/>
      <c r="V1" s="26"/>
    </row>
    <row r="2" spans="2:26" ht="13.5" thickBot="1" x14ac:dyDescent="0.25">
      <c r="C2" s="34" t="s">
        <v>34</v>
      </c>
      <c r="D2" s="98" t="s">
        <v>26</v>
      </c>
      <c r="E2" s="99" t="s">
        <v>27</v>
      </c>
      <c r="F2" s="100" t="s">
        <v>28</v>
      </c>
      <c r="G2" s="100" t="s">
        <v>29</v>
      </c>
      <c r="H2" s="101" t="s">
        <v>31</v>
      </c>
      <c r="I2" s="101" t="s">
        <v>31</v>
      </c>
      <c r="J2" s="102" t="s">
        <v>46</v>
      </c>
      <c r="K2" s="109" t="s">
        <v>33</v>
      </c>
      <c r="L2" s="110" t="s">
        <v>33</v>
      </c>
      <c r="M2" s="110" t="s">
        <v>51</v>
      </c>
      <c r="N2" s="117" t="s">
        <v>35</v>
      </c>
      <c r="O2" s="117"/>
      <c r="P2" s="118"/>
      <c r="Q2" s="92" t="s">
        <v>47</v>
      </c>
      <c r="R2" s="28"/>
      <c r="S2" s="26"/>
      <c r="T2" s="29" t="s">
        <v>6</v>
      </c>
      <c r="U2" s="29" t="s">
        <v>7</v>
      </c>
      <c r="V2" s="29" t="s">
        <v>8</v>
      </c>
      <c r="X2" s="30" t="s">
        <v>43</v>
      </c>
      <c r="Y2" s="39">
        <v>8000</v>
      </c>
    </row>
    <row r="3" spans="2:26" ht="15" customHeight="1" x14ac:dyDescent="0.2">
      <c r="B3" s="35">
        <v>1</v>
      </c>
      <c r="C3" s="35">
        <v>2000</v>
      </c>
      <c r="D3" s="33">
        <v>1500</v>
      </c>
      <c r="E3" s="29">
        <v>2000</v>
      </c>
      <c r="F3" s="29">
        <v>120</v>
      </c>
      <c r="G3" s="29">
        <v>160</v>
      </c>
      <c r="H3" s="78"/>
      <c r="I3" s="78"/>
      <c r="J3" s="103">
        <f>F3/D3</f>
        <v>0.08</v>
      </c>
      <c r="K3" s="113">
        <f>AVERAGE(H3:H10)</f>
        <v>1.858678955453149E-2</v>
      </c>
      <c r="L3" s="115">
        <f>AVERAGE(I3:I10)</f>
        <v>3.4353741496598637E-2</v>
      </c>
      <c r="M3" s="115">
        <f>AVERAGE(J3:J10)</f>
        <v>7.9914611005692596E-2</v>
      </c>
      <c r="N3" s="49">
        <v>1</v>
      </c>
      <c r="O3" s="50"/>
      <c r="P3" s="51"/>
      <c r="Q3" s="93">
        <f>SUM(N3:N10)</f>
        <v>8</v>
      </c>
      <c r="R3" s="42"/>
      <c r="S3" s="30" t="s">
        <v>9</v>
      </c>
      <c r="T3" s="38">
        <v>140000</v>
      </c>
      <c r="U3" s="38">
        <v>90000</v>
      </c>
      <c r="V3" s="41"/>
    </row>
    <row r="4" spans="2:26" x14ac:dyDescent="0.2">
      <c r="B4" s="36">
        <v>2</v>
      </c>
      <c r="C4" s="36">
        <v>2001</v>
      </c>
      <c r="D4" s="33">
        <v>1500</v>
      </c>
      <c r="E4" s="29">
        <v>2000</v>
      </c>
      <c r="F4" s="29">
        <v>120</v>
      </c>
      <c r="G4" s="29">
        <v>160</v>
      </c>
      <c r="H4" s="32">
        <f>(D5-D4)/D4</f>
        <v>3.3333333333333333E-2</v>
      </c>
      <c r="I4" s="32">
        <f>(E5-E4)/E4</f>
        <v>0.05</v>
      </c>
      <c r="J4" s="103">
        <f t="shared" ref="J4:J24" si="0">F4/D4</f>
        <v>0.08</v>
      </c>
      <c r="K4" s="113"/>
      <c r="L4" s="115"/>
      <c r="M4" s="115"/>
      <c r="N4" s="52">
        <v>1</v>
      </c>
      <c r="O4" s="53"/>
      <c r="P4" s="54"/>
      <c r="Q4" s="93"/>
      <c r="R4" s="42"/>
      <c r="S4" s="30" t="s">
        <v>10</v>
      </c>
      <c r="T4" s="40"/>
      <c r="U4" s="39">
        <v>8000</v>
      </c>
      <c r="V4" s="39">
        <v>6700</v>
      </c>
    </row>
    <row r="5" spans="2:26" ht="15" x14ac:dyDescent="0.2">
      <c r="B5" s="36">
        <v>3</v>
      </c>
      <c r="C5" s="36">
        <v>2002</v>
      </c>
      <c r="D5" s="33">
        <v>1550</v>
      </c>
      <c r="E5" s="29">
        <v>2100</v>
      </c>
      <c r="F5" s="29">
        <v>120</v>
      </c>
      <c r="G5" s="29">
        <v>160</v>
      </c>
      <c r="H5" s="32">
        <f t="shared" ref="H5:H10" si="1">(D6-D5)/D5</f>
        <v>0</v>
      </c>
      <c r="I5" s="32">
        <f t="shared" ref="I5:I10" si="2">(E6-E5)/E5</f>
        <v>0</v>
      </c>
      <c r="J5" s="103">
        <f t="shared" si="0"/>
        <v>7.7419354838709681E-2</v>
      </c>
      <c r="K5" s="113"/>
      <c r="L5" s="115"/>
      <c r="M5" s="115"/>
      <c r="N5" s="52">
        <v>1</v>
      </c>
      <c r="O5" s="53"/>
      <c r="P5" s="54"/>
      <c r="Q5" s="93"/>
      <c r="R5" s="42"/>
      <c r="S5" s="30" t="s">
        <v>32</v>
      </c>
      <c r="T5" s="29">
        <v>30</v>
      </c>
      <c r="U5" s="29">
        <v>57</v>
      </c>
      <c r="V5" s="29">
        <v>63</v>
      </c>
      <c r="X5" s="63" t="s">
        <v>84</v>
      </c>
      <c r="Y5" s="64">
        <f>((1+T11)^T16)/(((1+T11)^T16)+1)</f>
        <v>0.608455259234016</v>
      </c>
    </row>
    <row r="6" spans="2:26" x14ac:dyDescent="0.2">
      <c r="B6" s="36">
        <v>4</v>
      </c>
      <c r="C6" s="36">
        <v>2003</v>
      </c>
      <c r="D6" s="33">
        <v>1550</v>
      </c>
      <c r="E6" s="29">
        <v>2100</v>
      </c>
      <c r="F6" s="29">
        <v>120</v>
      </c>
      <c r="G6" s="29">
        <v>160</v>
      </c>
      <c r="H6" s="32">
        <f t="shared" si="1"/>
        <v>0</v>
      </c>
      <c r="I6" s="32">
        <f t="shared" si="2"/>
        <v>0</v>
      </c>
      <c r="J6" s="103">
        <f t="shared" si="0"/>
        <v>7.7419354838709681E-2</v>
      </c>
      <c r="K6" s="113"/>
      <c r="L6" s="115"/>
      <c r="M6" s="115"/>
      <c r="N6" s="52">
        <v>1</v>
      </c>
      <c r="O6" s="53"/>
      <c r="P6" s="54"/>
      <c r="Q6" s="93"/>
      <c r="R6" s="42"/>
      <c r="X6" s="65"/>
      <c r="Y6" s="66"/>
      <c r="Z6" s="47"/>
    </row>
    <row r="7" spans="2:26" x14ac:dyDescent="0.2">
      <c r="B7" s="36">
        <v>5</v>
      </c>
      <c r="C7" s="36">
        <v>2004</v>
      </c>
      <c r="D7" s="33">
        <v>1550</v>
      </c>
      <c r="E7" s="29">
        <v>2100</v>
      </c>
      <c r="F7" s="29">
        <v>120</v>
      </c>
      <c r="G7" s="29">
        <v>160</v>
      </c>
      <c r="H7" s="32">
        <f t="shared" si="1"/>
        <v>9.6774193548387094E-2</v>
      </c>
      <c r="I7" s="32">
        <f t="shared" si="2"/>
        <v>0.19047619047619047</v>
      </c>
      <c r="J7" s="103">
        <f t="shared" si="0"/>
        <v>7.7419354838709681E-2</v>
      </c>
      <c r="K7" s="113"/>
      <c r="L7" s="115"/>
      <c r="M7" s="115"/>
      <c r="N7" s="52">
        <v>1</v>
      </c>
      <c r="O7" s="53"/>
      <c r="P7" s="54"/>
      <c r="Q7" s="93"/>
      <c r="R7" s="42"/>
      <c r="S7" s="26"/>
      <c r="T7" s="26"/>
      <c r="X7" s="65" t="s">
        <v>42</v>
      </c>
      <c r="Y7" s="67">
        <f>Y2/T8</f>
        <v>172648.36969270464</v>
      </c>
    </row>
    <row r="8" spans="2:26" x14ac:dyDescent="0.2">
      <c r="B8" s="36">
        <v>6</v>
      </c>
      <c r="C8" s="36">
        <v>2005</v>
      </c>
      <c r="D8" s="33">
        <v>1700</v>
      </c>
      <c r="E8" s="29">
        <v>2500</v>
      </c>
      <c r="F8" s="29">
        <v>140</v>
      </c>
      <c r="G8" s="29">
        <v>180</v>
      </c>
      <c r="H8" s="32">
        <f t="shared" si="1"/>
        <v>0</v>
      </c>
      <c r="I8" s="32">
        <f t="shared" si="2"/>
        <v>0</v>
      </c>
      <c r="J8" s="103">
        <f t="shared" si="0"/>
        <v>8.2352941176470587E-2</v>
      </c>
      <c r="K8" s="113"/>
      <c r="L8" s="115"/>
      <c r="M8" s="115"/>
      <c r="N8" s="52">
        <v>1</v>
      </c>
      <c r="O8" s="53"/>
      <c r="P8" s="54"/>
      <c r="Q8" s="93"/>
      <c r="R8" s="42"/>
      <c r="S8" s="55" t="s">
        <v>40</v>
      </c>
      <c r="T8" s="56">
        <f>((U4+V4)/(U5+V5))/((T3+U3)/(T5+U5))</f>
        <v>4.6336956521739137E-2</v>
      </c>
      <c r="U8" s="57" t="s">
        <v>48</v>
      </c>
      <c r="X8" s="68"/>
      <c r="Y8" s="69"/>
    </row>
    <row r="9" spans="2:26" x14ac:dyDescent="0.2">
      <c r="B9" s="36">
        <v>7</v>
      </c>
      <c r="C9" s="36">
        <v>2006</v>
      </c>
      <c r="D9" s="33">
        <v>1700</v>
      </c>
      <c r="E9" s="29">
        <v>2500</v>
      </c>
      <c r="F9" s="29">
        <v>140</v>
      </c>
      <c r="G9" s="29">
        <v>180</v>
      </c>
      <c r="H9" s="32">
        <f t="shared" si="1"/>
        <v>0</v>
      </c>
      <c r="I9" s="32">
        <f t="shared" si="2"/>
        <v>0</v>
      </c>
      <c r="J9" s="103">
        <f t="shared" si="0"/>
        <v>8.2352941176470587E-2</v>
      </c>
      <c r="K9" s="113"/>
      <c r="L9" s="115"/>
      <c r="M9" s="115"/>
      <c r="N9" s="52">
        <v>1</v>
      </c>
      <c r="O9" s="53"/>
      <c r="P9" s="54"/>
      <c r="Q9" s="93"/>
      <c r="R9" s="42"/>
      <c r="S9" s="55" t="s">
        <v>30</v>
      </c>
      <c r="T9" s="56"/>
      <c r="U9" s="57" t="s">
        <v>42</v>
      </c>
      <c r="X9" s="68" t="s">
        <v>38</v>
      </c>
      <c r="Y9" s="69">
        <f>Y2/T13</f>
        <v>99655.428097875876</v>
      </c>
    </row>
    <row r="10" spans="2:26" x14ac:dyDescent="0.2">
      <c r="B10" s="36">
        <v>8</v>
      </c>
      <c r="C10" s="36">
        <v>2007</v>
      </c>
      <c r="D10" s="33">
        <v>1700</v>
      </c>
      <c r="E10" s="29">
        <v>2500</v>
      </c>
      <c r="F10" s="29">
        <v>140</v>
      </c>
      <c r="G10" s="29">
        <v>180</v>
      </c>
      <c r="H10" s="32">
        <f t="shared" si="1"/>
        <v>0</v>
      </c>
      <c r="I10" s="32">
        <f t="shared" si="2"/>
        <v>0</v>
      </c>
      <c r="J10" s="103">
        <f t="shared" si="0"/>
        <v>8.2352941176470587E-2</v>
      </c>
      <c r="K10" s="113"/>
      <c r="L10" s="115"/>
      <c r="M10" s="115"/>
      <c r="N10" s="52">
        <v>1</v>
      </c>
      <c r="O10" s="53"/>
      <c r="P10" s="54"/>
      <c r="Q10" s="93"/>
      <c r="R10" s="42"/>
      <c r="X10" s="68"/>
      <c r="Y10" s="70"/>
    </row>
    <row r="11" spans="2:26" ht="24.75" customHeight="1" x14ac:dyDescent="0.2">
      <c r="B11" s="36">
        <v>9</v>
      </c>
      <c r="C11" s="36">
        <v>2008</v>
      </c>
      <c r="D11" s="33">
        <v>1700</v>
      </c>
      <c r="E11" s="29">
        <v>2500</v>
      </c>
      <c r="F11" s="29">
        <v>140</v>
      </c>
      <c r="G11" s="29">
        <v>180</v>
      </c>
      <c r="H11" s="48">
        <f>(D12-D11)/D11</f>
        <v>-5.8823529411764705E-2</v>
      </c>
      <c r="I11" s="48">
        <f>(E12-E11)/E11</f>
        <v>-0.12</v>
      </c>
      <c r="J11" s="104">
        <f t="shared" si="0"/>
        <v>8.2352941176470587E-2</v>
      </c>
      <c r="K11" s="119">
        <f>AVERAGE(H11:H17)</f>
        <v>-1.7331932773109245E-2</v>
      </c>
      <c r="L11" s="120">
        <f>AVERAGE(I11:I17)</f>
        <v>-3.662337662337662E-2</v>
      </c>
      <c r="M11" s="120">
        <f>AVERAGE(J11:J17)</f>
        <v>8.0276610644257701E-2</v>
      </c>
      <c r="N11" s="52"/>
      <c r="O11" s="53">
        <v>1</v>
      </c>
      <c r="P11" s="54"/>
      <c r="Q11" s="93">
        <f>SUM(O11:O17)</f>
        <v>7</v>
      </c>
      <c r="R11" s="42"/>
      <c r="S11" s="61" t="s">
        <v>49</v>
      </c>
      <c r="T11" s="62">
        <v>6.5000000000000002E-2</v>
      </c>
      <c r="X11" s="68" t="s">
        <v>52</v>
      </c>
      <c r="Y11" s="71">
        <f>(1)/((1+T11)^T16)</f>
        <v>0.64350621483475945</v>
      </c>
    </row>
    <row r="12" spans="2:26" ht="13.5" thickBot="1" x14ac:dyDescent="0.25">
      <c r="B12" s="36">
        <v>10</v>
      </c>
      <c r="C12" s="36">
        <v>2009</v>
      </c>
      <c r="D12" s="33">
        <v>1600</v>
      </c>
      <c r="E12" s="29">
        <v>2200</v>
      </c>
      <c r="F12" s="29">
        <v>130</v>
      </c>
      <c r="G12" s="29">
        <v>165</v>
      </c>
      <c r="H12" s="48">
        <f t="shared" ref="H12:H17" si="3">(D13-D12)/D12</f>
        <v>0</v>
      </c>
      <c r="I12" s="48">
        <f t="shared" ref="I12:I17" si="4">(E13-E12)/E12</f>
        <v>0</v>
      </c>
      <c r="J12" s="104">
        <f t="shared" si="0"/>
        <v>8.1250000000000003E-2</v>
      </c>
      <c r="K12" s="119"/>
      <c r="L12" s="120"/>
      <c r="M12" s="120"/>
      <c r="N12" s="52"/>
      <c r="O12" s="53">
        <v>1</v>
      </c>
      <c r="P12" s="54"/>
      <c r="Q12" s="93"/>
      <c r="R12" s="42"/>
      <c r="X12" s="68"/>
      <c r="Y12" s="70"/>
    </row>
    <row r="13" spans="2:26" ht="13.5" thickBot="1" x14ac:dyDescent="0.25">
      <c r="B13" s="36">
        <v>11</v>
      </c>
      <c r="C13" s="36">
        <v>2010</v>
      </c>
      <c r="D13" s="33">
        <v>1600</v>
      </c>
      <c r="E13" s="29">
        <v>2200</v>
      </c>
      <c r="F13" s="29">
        <v>130</v>
      </c>
      <c r="G13" s="29">
        <v>165</v>
      </c>
      <c r="H13" s="48">
        <f t="shared" si="3"/>
        <v>0</v>
      </c>
      <c r="I13" s="48">
        <f t="shared" si="4"/>
        <v>0</v>
      </c>
      <c r="J13" s="104">
        <f t="shared" si="0"/>
        <v>8.1250000000000003E-2</v>
      </c>
      <c r="K13" s="119"/>
      <c r="L13" s="120"/>
      <c r="M13" s="120"/>
      <c r="N13" s="52"/>
      <c r="O13" s="53">
        <v>1</v>
      </c>
      <c r="P13" s="54"/>
      <c r="Q13" s="93"/>
      <c r="R13" s="42"/>
      <c r="S13" s="55" t="s">
        <v>41</v>
      </c>
      <c r="T13" s="58">
        <f>M11</f>
        <v>8.0276610644257701E-2</v>
      </c>
      <c r="U13" s="57" t="s">
        <v>48</v>
      </c>
      <c r="X13" s="75" t="s">
        <v>54</v>
      </c>
      <c r="Y13" s="76">
        <f>(Y7+(Y9*Y11))*Y5</f>
        <v>144068.3672982108</v>
      </c>
    </row>
    <row r="14" spans="2:26" x14ac:dyDescent="0.2">
      <c r="B14" s="36">
        <v>12</v>
      </c>
      <c r="C14" s="36">
        <v>2011</v>
      </c>
      <c r="D14" s="33">
        <v>1600</v>
      </c>
      <c r="E14" s="29">
        <v>2200</v>
      </c>
      <c r="F14" s="29">
        <v>130</v>
      </c>
      <c r="G14" s="29">
        <v>165</v>
      </c>
      <c r="H14" s="48">
        <f t="shared" si="3"/>
        <v>0</v>
      </c>
      <c r="I14" s="48">
        <f t="shared" si="4"/>
        <v>0</v>
      </c>
      <c r="J14" s="104">
        <f t="shared" si="0"/>
        <v>8.1250000000000003E-2</v>
      </c>
      <c r="K14" s="119"/>
      <c r="L14" s="120"/>
      <c r="M14" s="120"/>
      <c r="N14" s="52"/>
      <c r="O14" s="53">
        <v>1</v>
      </c>
      <c r="P14" s="54"/>
      <c r="Q14" s="93"/>
      <c r="R14" s="42"/>
      <c r="S14" s="59" t="s">
        <v>39</v>
      </c>
      <c r="T14" s="60"/>
      <c r="U14" s="57" t="s">
        <v>38</v>
      </c>
    </row>
    <row r="15" spans="2:26" x14ac:dyDescent="0.2">
      <c r="B15" s="36">
        <v>13</v>
      </c>
      <c r="C15" s="36">
        <v>2012</v>
      </c>
      <c r="D15" s="33">
        <v>1600</v>
      </c>
      <c r="E15" s="29">
        <v>2200</v>
      </c>
      <c r="F15" s="29">
        <v>130</v>
      </c>
      <c r="G15" s="29">
        <v>165</v>
      </c>
      <c r="H15" s="48">
        <f t="shared" si="3"/>
        <v>0</v>
      </c>
      <c r="I15" s="48">
        <f t="shared" si="4"/>
        <v>0</v>
      </c>
      <c r="J15" s="104">
        <f t="shared" si="0"/>
        <v>8.1250000000000003E-2</v>
      </c>
      <c r="K15" s="119"/>
      <c r="L15" s="120"/>
      <c r="M15" s="120"/>
      <c r="N15" s="52"/>
      <c r="O15" s="53">
        <v>1</v>
      </c>
      <c r="P15" s="54"/>
      <c r="Q15" s="93"/>
      <c r="R15" s="42"/>
    </row>
    <row r="16" spans="2:26" ht="27.75" customHeight="1" x14ac:dyDescent="0.2">
      <c r="B16" s="36">
        <v>14</v>
      </c>
      <c r="C16" s="36">
        <v>2013</v>
      </c>
      <c r="D16" s="33">
        <v>1600</v>
      </c>
      <c r="E16" s="29">
        <v>2200</v>
      </c>
      <c r="F16" s="29">
        <v>130</v>
      </c>
      <c r="G16" s="29">
        <v>165</v>
      </c>
      <c r="H16" s="48">
        <f t="shared" si="3"/>
        <v>-6.25E-2</v>
      </c>
      <c r="I16" s="48">
        <f t="shared" si="4"/>
        <v>-0.13636363636363635</v>
      </c>
      <c r="J16" s="104">
        <f t="shared" si="0"/>
        <v>8.1250000000000003E-2</v>
      </c>
      <c r="K16" s="119"/>
      <c r="L16" s="120"/>
      <c r="M16" s="120"/>
      <c r="N16" s="52"/>
      <c r="O16" s="53">
        <v>1</v>
      </c>
      <c r="P16" s="54"/>
      <c r="Q16" s="93"/>
      <c r="R16" s="42"/>
      <c r="S16" s="43" t="s">
        <v>36</v>
      </c>
      <c r="T16" s="44">
        <f>AVERAGE(Q3:Q24)</f>
        <v>7</v>
      </c>
      <c r="X16" s="111" t="s">
        <v>53</v>
      </c>
      <c r="Y16" s="112"/>
    </row>
    <row r="17" spans="2:25" x14ac:dyDescent="0.2">
      <c r="B17" s="36">
        <v>15</v>
      </c>
      <c r="C17" s="36">
        <v>2014</v>
      </c>
      <c r="D17" s="33">
        <v>1500</v>
      </c>
      <c r="E17" s="29">
        <v>1900</v>
      </c>
      <c r="F17" s="29">
        <v>110</v>
      </c>
      <c r="G17" s="29">
        <v>140</v>
      </c>
      <c r="H17" s="48">
        <f t="shared" si="3"/>
        <v>0</v>
      </c>
      <c r="I17" s="48">
        <f t="shared" si="4"/>
        <v>0</v>
      </c>
      <c r="J17" s="104">
        <f t="shared" si="0"/>
        <v>7.3333333333333334E-2</v>
      </c>
      <c r="K17" s="119"/>
      <c r="L17" s="120"/>
      <c r="M17" s="120"/>
      <c r="N17" s="52"/>
      <c r="O17" s="53">
        <v>1</v>
      </c>
      <c r="P17" s="54"/>
      <c r="Q17" s="93"/>
      <c r="R17" s="42"/>
      <c r="S17" s="45" t="s">
        <v>37</v>
      </c>
      <c r="T17" s="46">
        <f>T16</f>
        <v>7</v>
      </c>
      <c r="X17" s="72">
        <f>Y2/T8</f>
        <v>172648.36969270464</v>
      </c>
      <c r="Y17" s="73">
        <f>(Y13-X17)/X17</f>
        <v>-0.1655387910431077</v>
      </c>
    </row>
    <row r="18" spans="2:25" ht="15" customHeight="1" x14ac:dyDescent="0.2">
      <c r="B18" s="36">
        <v>16</v>
      </c>
      <c r="C18" s="36">
        <v>2015</v>
      </c>
      <c r="D18" s="33">
        <v>1500</v>
      </c>
      <c r="E18" s="29">
        <v>1900</v>
      </c>
      <c r="F18" s="29">
        <v>110</v>
      </c>
      <c r="G18" s="29">
        <v>140</v>
      </c>
      <c r="H18" s="32">
        <f>(D19-D18)/D18</f>
        <v>0.13333333333333333</v>
      </c>
      <c r="I18" s="32">
        <f>(E19-E18)/E18</f>
        <v>0.10526315789473684</v>
      </c>
      <c r="J18" s="103">
        <f t="shared" si="0"/>
        <v>7.3333333333333334E-2</v>
      </c>
      <c r="K18" s="113">
        <f>AVERAGE(H18:H24)</f>
        <v>2.2766884531590412E-2</v>
      </c>
      <c r="L18" s="115">
        <f>AVERAGE(I18:I24)</f>
        <v>2.5480367585630742E-2</v>
      </c>
      <c r="M18" s="115">
        <f>AVERAGE(J18:J24)</f>
        <v>6.5424836601307185E-2</v>
      </c>
      <c r="N18" s="52"/>
      <c r="O18" s="53"/>
      <c r="P18" s="54">
        <v>1</v>
      </c>
      <c r="Q18" s="93">
        <f>SUM(P19:P24)</f>
        <v>6</v>
      </c>
      <c r="R18" s="42"/>
    </row>
    <row r="19" spans="2:25" ht="30.75" customHeight="1" x14ac:dyDescent="0.2">
      <c r="B19" s="36">
        <v>17</v>
      </c>
      <c r="C19" s="36">
        <v>2016</v>
      </c>
      <c r="D19" s="33">
        <v>1700</v>
      </c>
      <c r="E19" s="29">
        <v>2100</v>
      </c>
      <c r="F19" s="29">
        <v>110</v>
      </c>
      <c r="G19" s="29">
        <v>140</v>
      </c>
      <c r="H19" s="32">
        <f t="shared" ref="H19:H20" si="5">(D20-D19)/D19</f>
        <v>0</v>
      </c>
      <c r="I19" s="32">
        <f t="shared" ref="I19:I23" si="6">(E20-E19)/E19</f>
        <v>0</v>
      </c>
      <c r="J19" s="103">
        <f t="shared" si="0"/>
        <v>6.4705882352941183E-2</v>
      </c>
      <c r="K19" s="113"/>
      <c r="L19" s="115"/>
      <c r="M19" s="115"/>
      <c r="N19" s="52"/>
      <c r="O19" s="53"/>
      <c r="P19" s="54">
        <v>1</v>
      </c>
      <c r="Q19" s="93"/>
      <c r="R19" s="42"/>
      <c r="X19" s="111" t="s">
        <v>55</v>
      </c>
      <c r="Y19" s="112"/>
    </row>
    <row r="20" spans="2:25" ht="26.25" customHeight="1" x14ac:dyDescent="0.2">
      <c r="B20" s="36">
        <v>18</v>
      </c>
      <c r="C20" s="36">
        <v>2017</v>
      </c>
      <c r="D20" s="33">
        <v>1700</v>
      </c>
      <c r="E20" s="29">
        <v>2100</v>
      </c>
      <c r="F20" s="29">
        <v>110</v>
      </c>
      <c r="G20" s="29">
        <v>140</v>
      </c>
      <c r="H20" s="32">
        <f t="shared" si="5"/>
        <v>5.8823529411764705E-2</v>
      </c>
      <c r="I20" s="32">
        <f t="shared" si="6"/>
        <v>4.7619047619047616E-2</v>
      </c>
      <c r="J20" s="103">
        <f t="shared" si="0"/>
        <v>6.4705882352941183E-2</v>
      </c>
      <c r="K20" s="113"/>
      <c r="L20" s="115"/>
      <c r="M20" s="115"/>
      <c r="N20" s="52"/>
      <c r="O20" s="53"/>
      <c r="P20" s="54">
        <v>1</v>
      </c>
      <c r="Q20" s="93"/>
      <c r="R20" s="42"/>
      <c r="X20" s="72">
        <f>Y2/T13</f>
        <v>99655.428097875876</v>
      </c>
      <c r="Y20" s="74">
        <f>(Y13-X20)/X20</f>
        <v>0.44566502846904704</v>
      </c>
    </row>
    <row r="21" spans="2:25" x14ac:dyDescent="0.2">
      <c r="B21" s="36">
        <v>19</v>
      </c>
      <c r="C21" s="36">
        <v>2018</v>
      </c>
      <c r="D21" s="33">
        <v>1800</v>
      </c>
      <c r="E21" s="29">
        <v>2200</v>
      </c>
      <c r="F21" s="29">
        <v>110</v>
      </c>
      <c r="G21" s="29">
        <v>140</v>
      </c>
      <c r="H21" s="32">
        <f>(D22-D21)/D21</f>
        <v>-5.5555555555555552E-2</v>
      </c>
      <c r="I21" s="32">
        <f t="shared" si="6"/>
        <v>0</v>
      </c>
      <c r="J21" s="103">
        <f t="shared" si="0"/>
        <v>6.1111111111111109E-2</v>
      </c>
      <c r="K21" s="113"/>
      <c r="L21" s="115"/>
      <c r="M21" s="115"/>
      <c r="N21" s="52"/>
      <c r="O21" s="53"/>
      <c r="P21" s="54">
        <v>1</v>
      </c>
      <c r="Q21" s="93"/>
      <c r="R21" s="42"/>
      <c r="S21" s="26"/>
      <c r="T21" s="26"/>
      <c r="U21" s="26"/>
      <c r="V21" s="26"/>
      <c r="W21" s="26"/>
    </row>
    <row r="22" spans="2:25" x14ac:dyDescent="0.2">
      <c r="B22" s="36">
        <v>20</v>
      </c>
      <c r="C22" s="36">
        <v>2019</v>
      </c>
      <c r="D22" s="33">
        <v>1700</v>
      </c>
      <c r="E22" s="29">
        <v>2200</v>
      </c>
      <c r="F22" s="29">
        <v>110</v>
      </c>
      <c r="G22" s="29">
        <v>140</v>
      </c>
      <c r="H22" s="32">
        <f>(D23-D22)/D22</f>
        <v>0</v>
      </c>
      <c r="I22" s="32">
        <f t="shared" si="6"/>
        <v>0</v>
      </c>
      <c r="J22" s="103">
        <f t="shared" si="0"/>
        <v>6.4705882352941183E-2</v>
      </c>
      <c r="K22" s="113"/>
      <c r="L22" s="115"/>
      <c r="M22" s="115"/>
      <c r="N22" s="52"/>
      <c r="O22" s="53"/>
      <c r="P22" s="54">
        <v>1</v>
      </c>
      <c r="Q22" s="93"/>
      <c r="R22" s="42"/>
      <c r="S22" s="79" t="s">
        <v>57</v>
      </c>
      <c r="T22" s="79" t="s">
        <v>58</v>
      </c>
      <c r="U22" s="79"/>
      <c r="V22" s="79"/>
      <c r="W22" s="79" t="s">
        <v>63</v>
      </c>
    </row>
    <row r="23" spans="2:25" x14ac:dyDescent="0.2">
      <c r="B23" s="36">
        <v>21</v>
      </c>
      <c r="C23" s="36">
        <v>2020</v>
      </c>
      <c r="D23" s="33">
        <v>1700</v>
      </c>
      <c r="E23" s="29">
        <v>2200</v>
      </c>
      <c r="F23" s="29">
        <v>110</v>
      </c>
      <c r="G23" s="29">
        <v>140</v>
      </c>
      <c r="H23" s="32">
        <f>(D24-D23)/D23</f>
        <v>0</v>
      </c>
      <c r="I23" s="32">
        <f t="shared" si="6"/>
        <v>0</v>
      </c>
      <c r="J23" s="103">
        <f t="shared" si="0"/>
        <v>6.4705882352941183E-2</v>
      </c>
      <c r="K23" s="113"/>
      <c r="L23" s="115"/>
      <c r="M23" s="115"/>
      <c r="N23" s="52"/>
      <c r="O23" s="53"/>
      <c r="P23" s="54">
        <v>1</v>
      </c>
      <c r="Q23" s="93"/>
      <c r="R23" s="42"/>
      <c r="S23" s="79" t="s">
        <v>59</v>
      </c>
      <c r="T23" s="79" t="s">
        <v>10</v>
      </c>
      <c r="U23" s="79"/>
      <c r="V23" s="79"/>
      <c r="W23" s="79" t="s">
        <v>64</v>
      </c>
    </row>
    <row r="24" spans="2:25" ht="13.5" thickBot="1" x14ac:dyDescent="0.25">
      <c r="B24" s="37">
        <v>22</v>
      </c>
      <c r="C24" s="37">
        <v>2021</v>
      </c>
      <c r="D24" s="105">
        <v>1700</v>
      </c>
      <c r="E24" s="106">
        <v>2200</v>
      </c>
      <c r="F24" s="106">
        <v>110</v>
      </c>
      <c r="G24" s="106">
        <v>140</v>
      </c>
      <c r="H24" s="107"/>
      <c r="I24" s="107"/>
      <c r="J24" s="108">
        <f t="shared" si="0"/>
        <v>6.4705882352941183E-2</v>
      </c>
      <c r="K24" s="114"/>
      <c r="L24" s="116"/>
      <c r="M24" s="116"/>
      <c r="N24" s="94"/>
      <c r="O24" s="95"/>
      <c r="P24" s="96">
        <v>1</v>
      </c>
      <c r="Q24" s="97"/>
      <c r="R24" s="42"/>
      <c r="S24" s="79" t="s">
        <v>60</v>
      </c>
      <c r="T24" s="79" t="s">
        <v>62</v>
      </c>
      <c r="U24" s="79"/>
      <c r="V24" s="79"/>
      <c r="W24" s="79" t="s">
        <v>65</v>
      </c>
    </row>
    <row r="25" spans="2:25" ht="13.5" thickBot="1" x14ac:dyDescent="0.25">
      <c r="C25" s="37" t="s">
        <v>56</v>
      </c>
      <c r="K25" s="28"/>
      <c r="P25" s="42"/>
      <c r="Q25" s="42"/>
      <c r="R25" s="42"/>
      <c r="S25" s="79" t="s">
        <v>61</v>
      </c>
      <c r="T25" s="79" t="s">
        <v>62</v>
      </c>
      <c r="U25" s="79"/>
      <c r="V25" s="79"/>
      <c r="W25" s="79" t="s">
        <v>66</v>
      </c>
    </row>
    <row r="26" spans="2:25" x14ac:dyDescent="0.2">
      <c r="L26" s="86" t="s">
        <v>44</v>
      </c>
      <c r="M26" s="85">
        <f>AVERAGE(AVERAGE(J3:J10),AVERAGE(J18:J24))</f>
        <v>7.2669723803499897E-2</v>
      </c>
      <c r="N26" s="85">
        <f>AVERAGE(K3,K18)</f>
        <v>2.0676837043060951E-2</v>
      </c>
    </row>
    <row r="27" spans="2:25" x14ac:dyDescent="0.2">
      <c r="L27" s="87" t="s">
        <v>45</v>
      </c>
      <c r="M27" s="88">
        <f>AVERAGE(J11:J17)</f>
        <v>8.0276610644257701E-2</v>
      </c>
      <c r="N27" s="88">
        <f>K11</f>
        <v>-1.7331932773109245E-2</v>
      </c>
    </row>
  </sheetData>
  <mergeCells count="12">
    <mergeCell ref="X16:Y16"/>
    <mergeCell ref="X19:Y19"/>
    <mergeCell ref="K18:K24"/>
    <mergeCell ref="L18:L24"/>
    <mergeCell ref="N2:P2"/>
    <mergeCell ref="K3:K10"/>
    <mergeCell ref="L3:L10"/>
    <mergeCell ref="K11:K17"/>
    <mergeCell ref="L11:L17"/>
    <mergeCell ref="M3:M10"/>
    <mergeCell ref="M11:M17"/>
    <mergeCell ref="M18:M2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>
              <from>
                <xdr:col>18</xdr:col>
                <xdr:colOff>19050</xdr:colOff>
                <xdr:row>17</xdr:row>
                <xdr:rowOff>95250</xdr:rowOff>
              </from>
              <to>
                <xdr:col>20</xdr:col>
                <xdr:colOff>9525</xdr:colOff>
                <xdr:row>19</xdr:row>
                <xdr:rowOff>314325</xdr:rowOff>
              </to>
            </anchor>
          </objectPr>
        </oleObject>
      </mc:Choice>
      <mc:Fallback>
        <oleObject progId="Equation.DSMT4"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AD3E8-18D6-4407-8204-4BBE24BC028A}">
  <sheetPr>
    <tabColor rgb="FF0000FF"/>
  </sheetPr>
  <dimension ref="B1:Z27"/>
  <sheetViews>
    <sheetView tabSelected="1" topLeftCell="N4" workbookViewId="0">
      <selection activeCell="Y20" sqref="Y20"/>
    </sheetView>
  </sheetViews>
  <sheetFormatPr defaultRowHeight="12.75" x14ac:dyDescent="0.2"/>
  <cols>
    <col min="1" max="1" width="2.5703125" style="27" customWidth="1"/>
    <col min="2" max="3" width="9.140625" style="27"/>
    <col min="4" max="4" width="12.5703125" style="28" bestFit="1" customWidth="1"/>
    <col min="5" max="5" width="14.28515625" style="28" bestFit="1" customWidth="1"/>
    <col min="6" max="6" width="15.42578125" style="27" bestFit="1" customWidth="1"/>
    <col min="7" max="7" width="16.42578125" style="27" bestFit="1" customWidth="1"/>
    <col min="8" max="8" width="9.140625" style="27"/>
    <col min="9" max="9" width="14.5703125" style="27" bestFit="1" customWidth="1"/>
    <col min="10" max="10" width="22.28515625" style="27" bestFit="1" customWidth="1"/>
    <col min="11" max="12" width="12" style="27" bestFit="1" customWidth="1"/>
    <col min="13" max="13" width="16.140625" style="27" bestFit="1" customWidth="1"/>
    <col min="14" max="16" width="9.42578125" style="27" customWidth="1"/>
    <col min="17" max="17" width="12.28515625" style="27" bestFit="1" customWidth="1"/>
    <col min="18" max="18" width="3.5703125" style="27" customWidth="1"/>
    <col min="19" max="19" width="32.5703125" style="27" customWidth="1"/>
    <col min="20" max="20" width="20.28515625" style="27" customWidth="1"/>
    <col min="21" max="21" width="15.85546875" style="27" customWidth="1"/>
    <col min="22" max="22" width="13.28515625" style="27" bestFit="1" customWidth="1"/>
    <col min="23" max="23" width="4.5703125" style="27" customWidth="1"/>
    <col min="24" max="24" width="16.28515625" style="27" bestFit="1" customWidth="1"/>
    <col min="25" max="25" width="16.140625" style="27" bestFit="1" customWidth="1"/>
    <col min="26" max="26" width="16.28515625" style="27" bestFit="1" customWidth="1"/>
    <col min="27" max="16384" width="9.140625" style="27"/>
  </cols>
  <sheetData>
    <row r="1" spans="2:26" ht="13.5" thickBot="1" x14ac:dyDescent="0.25">
      <c r="T1" s="26"/>
      <c r="U1" s="26"/>
      <c r="V1" s="26"/>
    </row>
    <row r="2" spans="2:26" ht="13.5" thickBot="1" x14ac:dyDescent="0.25">
      <c r="C2" s="34" t="s">
        <v>34</v>
      </c>
      <c r="D2" s="33" t="s">
        <v>26</v>
      </c>
      <c r="E2" s="29" t="s">
        <v>27</v>
      </c>
      <c r="F2" s="30" t="s">
        <v>28</v>
      </c>
      <c r="G2" s="30" t="s">
        <v>29</v>
      </c>
      <c r="H2" s="31" t="s">
        <v>31</v>
      </c>
      <c r="I2" s="31" t="s">
        <v>31</v>
      </c>
      <c r="J2" s="89" t="s">
        <v>46</v>
      </c>
      <c r="K2" s="109" t="s">
        <v>33</v>
      </c>
      <c r="L2" s="110" t="s">
        <v>33</v>
      </c>
      <c r="M2" s="110" t="s">
        <v>51</v>
      </c>
      <c r="N2" s="117" t="s">
        <v>35</v>
      </c>
      <c r="O2" s="117"/>
      <c r="P2" s="118"/>
      <c r="Q2" s="92" t="s">
        <v>47</v>
      </c>
      <c r="R2" s="28"/>
      <c r="S2" s="26"/>
      <c r="T2" s="29" t="s">
        <v>6</v>
      </c>
      <c r="U2" s="29" t="s">
        <v>7</v>
      </c>
      <c r="V2" s="29" t="s">
        <v>8</v>
      </c>
      <c r="X2" s="30" t="s">
        <v>43</v>
      </c>
      <c r="Y2" s="39">
        <v>8000</v>
      </c>
    </row>
    <row r="3" spans="2:26" ht="15" customHeight="1" x14ac:dyDescent="0.2">
      <c r="B3" s="35">
        <v>1</v>
      </c>
      <c r="C3" s="35">
        <v>2000</v>
      </c>
      <c r="D3" s="33">
        <v>1500</v>
      </c>
      <c r="E3" s="29">
        <v>2000</v>
      </c>
      <c r="F3" s="29">
        <v>120</v>
      </c>
      <c r="G3" s="29">
        <v>160</v>
      </c>
      <c r="H3" s="32">
        <f>(D4-D3)/D3</f>
        <v>0</v>
      </c>
      <c r="I3" s="32">
        <f>(E4-E3)/E3</f>
        <v>0</v>
      </c>
      <c r="J3" s="90">
        <f>F3/D3</f>
        <v>0.08</v>
      </c>
      <c r="K3" s="113">
        <f>AVERAGE(H3:H10)</f>
        <v>1.6263440860215053E-2</v>
      </c>
      <c r="L3" s="115">
        <f>AVERAGE(I3:I10)</f>
        <v>3.0059523809523807E-2</v>
      </c>
      <c r="M3" s="115">
        <f>AVERAGE(J3:J10)</f>
        <v>7.9914611005692596E-2</v>
      </c>
      <c r="N3" s="49">
        <v>1</v>
      </c>
      <c r="O3" s="50"/>
      <c r="P3" s="51"/>
      <c r="Q3" s="93">
        <f>SUM(N3:N10)</f>
        <v>8</v>
      </c>
      <c r="R3" s="42"/>
      <c r="S3" s="30" t="s">
        <v>9</v>
      </c>
      <c r="T3" s="38">
        <f>'DG_TEST_II_sld_54-57'!T3</f>
        <v>140000</v>
      </c>
      <c r="U3" s="38">
        <f>'DG_TEST_II_sld_54-57'!U3</f>
        <v>90000</v>
      </c>
      <c r="V3" s="41"/>
    </row>
    <row r="4" spans="2:26" x14ac:dyDescent="0.2">
      <c r="B4" s="36">
        <v>2</v>
      </c>
      <c r="C4" s="36">
        <v>2001</v>
      </c>
      <c r="D4" s="33">
        <v>1500</v>
      </c>
      <c r="E4" s="29">
        <v>2000</v>
      </c>
      <c r="F4" s="29">
        <v>120</v>
      </c>
      <c r="G4" s="29">
        <v>160</v>
      </c>
      <c r="H4" s="32">
        <f>(D5-D4)/D4</f>
        <v>3.3333333333333333E-2</v>
      </c>
      <c r="I4" s="32">
        <f>(E5-E4)/E4</f>
        <v>0.05</v>
      </c>
      <c r="J4" s="90">
        <f t="shared" ref="J4:J24" si="0">F4/D4</f>
        <v>0.08</v>
      </c>
      <c r="K4" s="113"/>
      <c r="L4" s="115"/>
      <c r="M4" s="115"/>
      <c r="N4" s="52">
        <v>1</v>
      </c>
      <c r="O4" s="53"/>
      <c r="P4" s="54"/>
      <c r="Q4" s="93"/>
      <c r="R4" s="42"/>
      <c r="S4" s="30" t="s">
        <v>10</v>
      </c>
      <c r="T4" s="40"/>
      <c r="U4" s="39">
        <f>'DG_TEST_II_sld_54-57'!U4</f>
        <v>8000</v>
      </c>
      <c r="V4" s="39">
        <f>'DG_TEST_II_sld_54-57'!V4</f>
        <v>6700</v>
      </c>
    </row>
    <row r="5" spans="2:26" ht="15" x14ac:dyDescent="0.2">
      <c r="B5" s="36">
        <v>3</v>
      </c>
      <c r="C5" s="36">
        <v>2002</v>
      </c>
      <c r="D5" s="33">
        <v>1550</v>
      </c>
      <c r="E5" s="29">
        <v>2100</v>
      </c>
      <c r="F5" s="29">
        <v>120</v>
      </c>
      <c r="G5" s="29">
        <v>160</v>
      </c>
      <c r="H5" s="32">
        <f t="shared" ref="H5:H10" si="1">(D6-D5)/D5</f>
        <v>0</v>
      </c>
      <c r="I5" s="32">
        <f t="shared" ref="I5:I10" si="2">(E6-E5)/E5</f>
        <v>0</v>
      </c>
      <c r="J5" s="90">
        <f t="shared" si="0"/>
        <v>7.7419354838709681E-2</v>
      </c>
      <c r="K5" s="113"/>
      <c r="L5" s="115"/>
      <c r="M5" s="115"/>
      <c r="N5" s="52">
        <v>1</v>
      </c>
      <c r="O5" s="53"/>
      <c r="P5" s="54"/>
      <c r="Q5" s="93"/>
      <c r="R5" s="42"/>
      <c r="S5" s="30" t="s">
        <v>32</v>
      </c>
      <c r="T5" s="29">
        <f>'DG_TEST_II_sld_54-57'!T5</f>
        <v>30</v>
      </c>
      <c r="U5" s="29">
        <f>'DG_TEST_II_sld_54-57'!U5</f>
        <v>57</v>
      </c>
      <c r="V5" s="29">
        <v>70</v>
      </c>
      <c r="X5" s="63" t="s">
        <v>50</v>
      </c>
      <c r="Y5" s="64">
        <f>((1+T11)^T16)/(((1+T11)^T16)+1)</f>
        <v>0.608455259234016</v>
      </c>
    </row>
    <row r="6" spans="2:26" x14ac:dyDescent="0.2">
      <c r="B6" s="36">
        <v>4</v>
      </c>
      <c r="C6" s="36">
        <v>2003</v>
      </c>
      <c r="D6" s="33">
        <v>1550</v>
      </c>
      <c r="E6" s="29">
        <v>2100</v>
      </c>
      <c r="F6" s="29">
        <v>120</v>
      </c>
      <c r="G6" s="29">
        <v>160</v>
      </c>
      <c r="H6" s="32">
        <f t="shared" si="1"/>
        <v>0</v>
      </c>
      <c r="I6" s="32">
        <f t="shared" si="2"/>
        <v>0</v>
      </c>
      <c r="J6" s="90">
        <f t="shared" si="0"/>
        <v>7.7419354838709681E-2</v>
      </c>
      <c r="K6" s="113"/>
      <c r="L6" s="115"/>
      <c r="M6" s="115"/>
      <c r="N6" s="52">
        <v>1</v>
      </c>
      <c r="O6" s="53"/>
      <c r="P6" s="54"/>
      <c r="Q6" s="93"/>
      <c r="R6" s="42"/>
      <c r="X6" s="65"/>
      <c r="Y6" s="66"/>
      <c r="Z6" s="47"/>
    </row>
    <row r="7" spans="2:26" x14ac:dyDescent="0.2">
      <c r="B7" s="36">
        <v>5</v>
      </c>
      <c r="C7" s="36">
        <v>2004</v>
      </c>
      <c r="D7" s="33">
        <v>1550</v>
      </c>
      <c r="E7" s="29">
        <v>2100</v>
      </c>
      <c r="F7" s="29">
        <v>120</v>
      </c>
      <c r="G7" s="29">
        <v>160</v>
      </c>
      <c r="H7" s="32">
        <f t="shared" si="1"/>
        <v>9.6774193548387094E-2</v>
      </c>
      <c r="I7" s="32">
        <f t="shared" si="2"/>
        <v>0.19047619047619047</v>
      </c>
      <c r="J7" s="90">
        <f t="shared" si="0"/>
        <v>7.7419354838709681E-2</v>
      </c>
      <c r="K7" s="113"/>
      <c r="L7" s="115"/>
      <c r="M7" s="115"/>
      <c r="N7" s="52">
        <v>1</v>
      </c>
      <c r="O7" s="53"/>
      <c r="P7" s="54"/>
      <c r="Q7" s="93"/>
      <c r="R7" s="42"/>
      <c r="S7" s="26"/>
      <c r="T7" s="26"/>
      <c r="X7" s="65" t="s">
        <v>42</v>
      </c>
      <c r="Y7" s="67">
        <f>Y2/T8</f>
        <v>182719.52459144578</v>
      </c>
    </row>
    <row r="8" spans="2:26" x14ac:dyDescent="0.2">
      <c r="B8" s="36">
        <v>6</v>
      </c>
      <c r="C8" s="36">
        <v>2005</v>
      </c>
      <c r="D8" s="33">
        <v>1700</v>
      </c>
      <c r="E8" s="29">
        <v>2500</v>
      </c>
      <c r="F8" s="29">
        <v>140</v>
      </c>
      <c r="G8" s="29">
        <v>180</v>
      </c>
      <c r="H8" s="32">
        <f t="shared" si="1"/>
        <v>0</v>
      </c>
      <c r="I8" s="32">
        <f t="shared" si="2"/>
        <v>0</v>
      </c>
      <c r="J8" s="90">
        <f t="shared" si="0"/>
        <v>8.2352941176470587E-2</v>
      </c>
      <c r="K8" s="113"/>
      <c r="L8" s="115"/>
      <c r="M8" s="115"/>
      <c r="N8" s="52">
        <v>1</v>
      </c>
      <c r="O8" s="53"/>
      <c r="P8" s="54"/>
      <c r="Q8" s="93"/>
      <c r="R8" s="42"/>
      <c r="S8" s="55" t="s">
        <v>40</v>
      </c>
      <c r="T8" s="56">
        <f>((U4+V4)/(U5+V5))/((T3+U3)/(T5+U5))</f>
        <v>4.3782951044162959E-2</v>
      </c>
      <c r="U8" s="57" t="s">
        <v>48</v>
      </c>
      <c r="X8" s="68"/>
      <c r="Y8" s="69"/>
    </row>
    <row r="9" spans="2:26" x14ac:dyDescent="0.2">
      <c r="B9" s="36">
        <v>7</v>
      </c>
      <c r="C9" s="36">
        <v>2006</v>
      </c>
      <c r="D9" s="33">
        <v>1700</v>
      </c>
      <c r="E9" s="29">
        <v>2500</v>
      </c>
      <c r="F9" s="29">
        <v>140</v>
      </c>
      <c r="G9" s="29">
        <v>180</v>
      </c>
      <c r="H9" s="32">
        <f t="shared" si="1"/>
        <v>0</v>
      </c>
      <c r="I9" s="32">
        <f t="shared" si="2"/>
        <v>0</v>
      </c>
      <c r="J9" s="90">
        <f t="shared" si="0"/>
        <v>8.2352941176470587E-2</v>
      </c>
      <c r="K9" s="113"/>
      <c r="L9" s="115"/>
      <c r="M9" s="115"/>
      <c r="N9" s="52">
        <v>1</v>
      </c>
      <c r="O9" s="53"/>
      <c r="P9" s="54"/>
      <c r="Q9" s="93"/>
      <c r="R9" s="42"/>
      <c r="S9" s="55" t="s">
        <v>30</v>
      </c>
      <c r="T9" s="56"/>
      <c r="U9" s="57" t="s">
        <v>42</v>
      </c>
      <c r="X9" s="68" t="s">
        <v>38</v>
      </c>
      <c r="Y9" s="69">
        <f>Y2/T13</f>
        <v>99655.428097875876</v>
      </c>
    </row>
    <row r="10" spans="2:26" x14ac:dyDescent="0.2">
      <c r="B10" s="36">
        <v>8</v>
      </c>
      <c r="C10" s="36">
        <v>2007</v>
      </c>
      <c r="D10" s="33">
        <v>1700</v>
      </c>
      <c r="E10" s="29">
        <v>2500</v>
      </c>
      <c r="F10" s="29">
        <v>140</v>
      </c>
      <c r="G10" s="29">
        <v>180</v>
      </c>
      <c r="H10" s="32">
        <f t="shared" si="1"/>
        <v>0</v>
      </c>
      <c r="I10" s="32">
        <f t="shared" si="2"/>
        <v>0</v>
      </c>
      <c r="J10" s="90">
        <f t="shared" si="0"/>
        <v>8.2352941176470587E-2</v>
      </c>
      <c r="K10" s="113"/>
      <c r="L10" s="115"/>
      <c r="M10" s="115"/>
      <c r="N10" s="52">
        <v>1</v>
      </c>
      <c r="O10" s="53"/>
      <c r="P10" s="54"/>
      <c r="Q10" s="93"/>
      <c r="R10" s="42"/>
      <c r="X10" s="68"/>
      <c r="Y10" s="70"/>
    </row>
    <row r="11" spans="2:26" ht="24.75" customHeight="1" x14ac:dyDescent="0.2">
      <c r="B11" s="36">
        <v>9</v>
      </c>
      <c r="C11" s="36">
        <v>2008</v>
      </c>
      <c r="D11" s="33">
        <v>1700</v>
      </c>
      <c r="E11" s="29">
        <v>2500</v>
      </c>
      <c r="F11" s="29">
        <v>140</v>
      </c>
      <c r="G11" s="29">
        <v>180</v>
      </c>
      <c r="H11" s="48">
        <f>(D12-D11)/D11</f>
        <v>-5.8823529411764705E-2</v>
      </c>
      <c r="I11" s="48">
        <f>(E12-E11)/E11</f>
        <v>-0.12</v>
      </c>
      <c r="J11" s="91">
        <f t="shared" si="0"/>
        <v>8.2352941176470587E-2</v>
      </c>
      <c r="K11" s="119">
        <f>AVERAGE(H11:H17)</f>
        <v>-1.7331932773109245E-2</v>
      </c>
      <c r="L11" s="120">
        <f>AVERAGE(I11:I17)</f>
        <v>-3.662337662337662E-2</v>
      </c>
      <c r="M11" s="120">
        <f>AVERAGE(J11:J17)</f>
        <v>8.0276610644257701E-2</v>
      </c>
      <c r="N11" s="52"/>
      <c r="O11" s="53">
        <v>1</v>
      </c>
      <c r="P11" s="54"/>
      <c r="Q11" s="93">
        <f>SUM(O11:O17)</f>
        <v>7</v>
      </c>
      <c r="R11" s="42"/>
      <c r="S11" s="61" t="s">
        <v>49</v>
      </c>
      <c r="T11" s="77">
        <f>'DG_TEST_II_sld_54-57'!T11</f>
        <v>6.5000000000000002E-2</v>
      </c>
      <c r="X11" s="68" t="s">
        <v>52</v>
      </c>
      <c r="Y11" s="71">
        <f>(1)/((1+T11)^T16)</f>
        <v>0.64350621483475945</v>
      </c>
    </row>
    <row r="12" spans="2:26" ht="13.5" thickBot="1" x14ac:dyDescent="0.25">
      <c r="B12" s="36">
        <v>10</v>
      </c>
      <c r="C12" s="36">
        <v>2009</v>
      </c>
      <c r="D12" s="33">
        <v>1600</v>
      </c>
      <c r="E12" s="29">
        <v>2200</v>
      </c>
      <c r="F12" s="29">
        <v>130</v>
      </c>
      <c r="G12" s="29">
        <v>165</v>
      </c>
      <c r="H12" s="48">
        <f t="shared" ref="H12:H17" si="3">(D13-D12)/D12</f>
        <v>0</v>
      </c>
      <c r="I12" s="48">
        <f t="shared" ref="I12:I17" si="4">(E13-E12)/E12</f>
        <v>0</v>
      </c>
      <c r="J12" s="91">
        <f t="shared" si="0"/>
        <v>8.1250000000000003E-2</v>
      </c>
      <c r="K12" s="119"/>
      <c r="L12" s="120"/>
      <c r="M12" s="120"/>
      <c r="N12" s="52"/>
      <c r="O12" s="53">
        <v>1</v>
      </c>
      <c r="P12" s="54"/>
      <c r="Q12" s="93"/>
      <c r="R12" s="42"/>
      <c r="X12" s="68"/>
      <c r="Y12" s="70"/>
    </row>
    <row r="13" spans="2:26" ht="13.5" thickBot="1" x14ac:dyDescent="0.25">
      <c r="B13" s="36">
        <v>11</v>
      </c>
      <c r="C13" s="36">
        <v>2010</v>
      </c>
      <c r="D13" s="33">
        <v>1600</v>
      </c>
      <c r="E13" s="29">
        <v>2200</v>
      </c>
      <c r="F13" s="29">
        <v>130</v>
      </c>
      <c r="G13" s="29">
        <v>165</v>
      </c>
      <c r="H13" s="48">
        <f t="shared" si="3"/>
        <v>0</v>
      </c>
      <c r="I13" s="48">
        <f t="shared" si="4"/>
        <v>0</v>
      </c>
      <c r="J13" s="91">
        <f t="shared" si="0"/>
        <v>8.1250000000000003E-2</v>
      </c>
      <c r="K13" s="119"/>
      <c r="L13" s="120"/>
      <c r="M13" s="120"/>
      <c r="N13" s="52"/>
      <c r="O13" s="53">
        <v>1</v>
      </c>
      <c r="P13" s="54"/>
      <c r="Q13" s="93"/>
      <c r="R13" s="42"/>
      <c r="S13" s="55" t="s">
        <v>41</v>
      </c>
      <c r="T13" s="58">
        <f>M11</f>
        <v>8.0276610644257701E-2</v>
      </c>
      <c r="U13" s="57" t="s">
        <v>48</v>
      </c>
      <c r="X13" s="75" t="s">
        <v>54</v>
      </c>
      <c r="Y13" s="76">
        <f>(Y7+(Y9*Y11))*Y5</f>
        <v>150196.21446291025</v>
      </c>
    </row>
    <row r="14" spans="2:26" x14ac:dyDescent="0.2">
      <c r="B14" s="36">
        <v>12</v>
      </c>
      <c r="C14" s="36">
        <v>2011</v>
      </c>
      <c r="D14" s="33">
        <v>1600</v>
      </c>
      <c r="E14" s="29">
        <v>2200</v>
      </c>
      <c r="F14" s="29">
        <v>130</v>
      </c>
      <c r="G14" s="29">
        <v>165</v>
      </c>
      <c r="H14" s="48">
        <f t="shared" si="3"/>
        <v>0</v>
      </c>
      <c r="I14" s="48">
        <f t="shared" si="4"/>
        <v>0</v>
      </c>
      <c r="J14" s="91">
        <f t="shared" si="0"/>
        <v>8.1250000000000003E-2</v>
      </c>
      <c r="K14" s="119"/>
      <c r="L14" s="120"/>
      <c r="M14" s="120"/>
      <c r="N14" s="52"/>
      <c r="O14" s="53">
        <v>1</v>
      </c>
      <c r="P14" s="54"/>
      <c r="Q14" s="93"/>
      <c r="R14" s="42"/>
      <c r="S14" s="59" t="s">
        <v>39</v>
      </c>
      <c r="T14" s="60"/>
      <c r="U14" s="57" t="s">
        <v>38</v>
      </c>
    </row>
    <row r="15" spans="2:26" x14ac:dyDescent="0.2">
      <c r="B15" s="36">
        <v>13</v>
      </c>
      <c r="C15" s="36">
        <v>2012</v>
      </c>
      <c r="D15" s="33">
        <v>1600</v>
      </c>
      <c r="E15" s="29">
        <v>2200</v>
      </c>
      <c r="F15" s="29">
        <v>130</v>
      </c>
      <c r="G15" s="29">
        <v>165</v>
      </c>
      <c r="H15" s="48">
        <f t="shared" si="3"/>
        <v>0</v>
      </c>
      <c r="I15" s="48">
        <f t="shared" si="4"/>
        <v>0</v>
      </c>
      <c r="J15" s="91">
        <f t="shared" si="0"/>
        <v>8.1250000000000003E-2</v>
      </c>
      <c r="K15" s="119"/>
      <c r="L15" s="120"/>
      <c r="M15" s="120"/>
      <c r="N15" s="52"/>
      <c r="O15" s="53">
        <v>1</v>
      </c>
      <c r="P15" s="54"/>
      <c r="Q15" s="93"/>
      <c r="R15" s="42"/>
    </row>
    <row r="16" spans="2:26" ht="27.75" customHeight="1" x14ac:dyDescent="0.2">
      <c r="B16" s="36">
        <v>14</v>
      </c>
      <c r="C16" s="36">
        <v>2013</v>
      </c>
      <c r="D16" s="33">
        <v>1600</v>
      </c>
      <c r="E16" s="29">
        <v>2200</v>
      </c>
      <c r="F16" s="29">
        <v>130</v>
      </c>
      <c r="G16" s="29">
        <v>165</v>
      </c>
      <c r="H16" s="48">
        <f t="shared" si="3"/>
        <v>-6.25E-2</v>
      </c>
      <c r="I16" s="48">
        <f t="shared" si="4"/>
        <v>-0.13636363636363635</v>
      </c>
      <c r="J16" s="91">
        <f t="shared" si="0"/>
        <v>8.1250000000000003E-2</v>
      </c>
      <c r="K16" s="119"/>
      <c r="L16" s="120"/>
      <c r="M16" s="120"/>
      <c r="N16" s="52"/>
      <c r="O16" s="53">
        <v>1</v>
      </c>
      <c r="P16" s="54"/>
      <c r="Q16" s="93"/>
      <c r="R16" s="42"/>
      <c r="S16" s="43" t="s">
        <v>36</v>
      </c>
      <c r="T16" s="44">
        <f>AVERAGE(Q3:Q24)</f>
        <v>7</v>
      </c>
      <c r="X16" s="111" t="s">
        <v>53</v>
      </c>
      <c r="Y16" s="112"/>
    </row>
    <row r="17" spans="2:25" x14ac:dyDescent="0.2">
      <c r="B17" s="36">
        <v>15</v>
      </c>
      <c r="C17" s="36">
        <v>2014</v>
      </c>
      <c r="D17" s="33">
        <v>1500</v>
      </c>
      <c r="E17" s="29">
        <v>1900</v>
      </c>
      <c r="F17" s="29">
        <v>110</v>
      </c>
      <c r="G17" s="29">
        <v>140</v>
      </c>
      <c r="H17" s="48">
        <f t="shared" si="3"/>
        <v>0</v>
      </c>
      <c r="I17" s="48">
        <f t="shared" si="4"/>
        <v>0</v>
      </c>
      <c r="J17" s="91">
        <f t="shared" si="0"/>
        <v>7.3333333333333334E-2</v>
      </c>
      <c r="K17" s="119"/>
      <c r="L17" s="120"/>
      <c r="M17" s="120"/>
      <c r="N17" s="52"/>
      <c r="O17" s="53">
        <v>1</v>
      </c>
      <c r="P17" s="54"/>
      <c r="Q17" s="93"/>
      <c r="R17" s="42"/>
      <c r="S17" s="45" t="s">
        <v>37</v>
      </c>
      <c r="T17" s="46">
        <f>T16</f>
        <v>7</v>
      </c>
      <c r="X17" s="72">
        <f>Y2/T8</f>
        <v>182719.52459144578</v>
      </c>
      <c r="Y17" s="73">
        <f>(Y13-X17)/X17</f>
        <v>-0.17799581189397501</v>
      </c>
    </row>
    <row r="18" spans="2:25" ht="15" customHeight="1" x14ac:dyDescent="0.2">
      <c r="B18" s="36">
        <v>16</v>
      </c>
      <c r="C18" s="36">
        <v>2015</v>
      </c>
      <c r="D18" s="33">
        <v>1500</v>
      </c>
      <c r="E18" s="29">
        <v>1900</v>
      </c>
      <c r="F18" s="29">
        <v>110</v>
      </c>
      <c r="G18" s="29">
        <v>140</v>
      </c>
      <c r="H18" s="32">
        <f>(D19-D18)/D18</f>
        <v>0.13333333333333333</v>
      </c>
      <c r="I18" s="32">
        <f>(E19-E18)/E18</f>
        <v>0.10526315789473684</v>
      </c>
      <c r="J18" s="90">
        <f t="shared" si="0"/>
        <v>7.3333333333333334E-2</v>
      </c>
      <c r="K18" s="113">
        <f>AVERAGE(H18:H24)</f>
        <v>2.2766884531590412E-2</v>
      </c>
      <c r="L18" s="115">
        <f>AVERAGE(I18:I24)</f>
        <v>2.5480367585630742E-2</v>
      </c>
      <c r="M18" s="115">
        <f>AVERAGE(J18:J24)</f>
        <v>6.5424836601307185E-2</v>
      </c>
      <c r="N18" s="52"/>
      <c r="O18" s="53"/>
      <c r="P18" s="54">
        <v>1</v>
      </c>
      <c r="Q18" s="93">
        <f>SUM(P19:P24)</f>
        <v>6</v>
      </c>
      <c r="R18" s="42"/>
    </row>
    <row r="19" spans="2:25" ht="25.5" customHeight="1" x14ac:dyDescent="0.2">
      <c r="B19" s="36">
        <v>17</v>
      </c>
      <c r="C19" s="36">
        <v>2016</v>
      </c>
      <c r="D19" s="33">
        <v>1700</v>
      </c>
      <c r="E19" s="29">
        <v>2100</v>
      </c>
      <c r="F19" s="29">
        <v>110</v>
      </c>
      <c r="G19" s="29">
        <v>140</v>
      </c>
      <c r="H19" s="32">
        <f t="shared" ref="H19:H22" si="5">(D20-D19)/D19</f>
        <v>0</v>
      </c>
      <c r="I19" s="32">
        <f t="shared" ref="I19:I23" si="6">(E20-E19)/E19</f>
        <v>0</v>
      </c>
      <c r="J19" s="90">
        <f t="shared" si="0"/>
        <v>6.4705882352941183E-2</v>
      </c>
      <c r="K19" s="113"/>
      <c r="L19" s="115"/>
      <c r="M19" s="115"/>
      <c r="N19" s="52"/>
      <c r="O19" s="53"/>
      <c r="P19" s="54">
        <v>1</v>
      </c>
      <c r="Q19" s="93"/>
      <c r="R19" s="42"/>
      <c r="X19" s="111" t="s">
        <v>55</v>
      </c>
      <c r="Y19" s="112"/>
    </row>
    <row r="20" spans="2:25" ht="23.25" customHeight="1" x14ac:dyDescent="0.2">
      <c r="B20" s="36">
        <v>18</v>
      </c>
      <c r="C20" s="36">
        <v>2017</v>
      </c>
      <c r="D20" s="33">
        <v>1700</v>
      </c>
      <c r="E20" s="29">
        <v>2100</v>
      </c>
      <c r="F20" s="29">
        <v>110</v>
      </c>
      <c r="G20" s="29">
        <v>140</v>
      </c>
      <c r="H20" s="32">
        <f t="shared" si="5"/>
        <v>5.8823529411764705E-2</v>
      </c>
      <c r="I20" s="32">
        <f t="shared" si="6"/>
        <v>4.7619047619047616E-2</v>
      </c>
      <c r="J20" s="90">
        <f t="shared" si="0"/>
        <v>6.4705882352941183E-2</v>
      </c>
      <c r="K20" s="113"/>
      <c r="L20" s="115"/>
      <c r="M20" s="115"/>
      <c r="N20" s="52"/>
      <c r="O20" s="53"/>
      <c r="P20" s="54">
        <v>1</v>
      </c>
      <c r="Q20" s="93"/>
      <c r="R20" s="42"/>
      <c r="X20" s="72">
        <f>Y2/T13</f>
        <v>99655.428097875876</v>
      </c>
      <c r="Y20" s="74">
        <f>(Y13-X20)/X20</f>
        <v>0.5071553785850591</v>
      </c>
    </row>
    <row r="21" spans="2:25" x14ac:dyDescent="0.2">
      <c r="B21" s="36">
        <v>19</v>
      </c>
      <c r="C21" s="36">
        <v>2018</v>
      </c>
      <c r="D21" s="33">
        <v>1800</v>
      </c>
      <c r="E21" s="29">
        <v>2200</v>
      </c>
      <c r="F21" s="29">
        <v>110</v>
      </c>
      <c r="G21" s="29">
        <v>140</v>
      </c>
      <c r="H21" s="32">
        <f t="shared" si="5"/>
        <v>-5.5555555555555552E-2</v>
      </c>
      <c r="I21" s="32">
        <f t="shared" si="6"/>
        <v>0</v>
      </c>
      <c r="J21" s="90">
        <f t="shared" si="0"/>
        <v>6.1111111111111109E-2</v>
      </c>
      <c r="K21" s="113"/>
      <c r="L21" s="115"/>
      <c r="M21" s="115"/>
      <c r="N21" s="52"/>
      <c r="O21" s="53"/>
      <c r="P21" s="54">
        <v>1</v>
      </c>
      <c r="Q21" s="93"/>
      <c r="R21" s="42"/>
    </row>
    <row r="22" spans="2:25" x14ac:dyDescent="0.2">
      <c r="B22" s="36">
        <v>20</v>
      </c>
      <c r="C22" s="36">
        <v>2019</v>
      </c>
      <c r="D22" s="33">
        <v>1700</v>
      </c>
      <c r="E22" s="29">
        <v>2200</v>
      </c>
      <c r="F22" s="29">
        <v>110</v>
      </c>
      <c r="G22" s="29">
        <v>140</v>
      </c>
      <c r="H22" s="32">
        <f t="shared" si="5"/>
        <v>0</v>
      </c>
      <c r="I22" s="32">
        <f t="shared" si="6"/>
        <v>0</v>
      </c>
      <c r="J22" s="90">
        <f t="shared" si="0"/>
        <v>6.4705882352941183E-2</v>
      </c>
      <c r="K22" s="113"/>
      <c r="L22" s="115"/>
      <c r="M22" s="115"/>
      <c r="N22" s="52"/>
      <c r="O22" s="53"/>
      <c r="P22" s="54">
        <v>1</v>
      </c>
      <c r="Q22" s="93"/>
      <c r="R22" s="42"/>
    </row>
    <row r="23" spans="2:25" x14ac:dyDescent="0.2">
      <c r="B23" s="36">
        <v>21</v>
      </c>
      <c r="C23" s="36">
        <v>2020</v>
      </c>
      <c r="D23" s="33">
        <v>1700</v>
      </c>
      <c r="E23" s="29">
        <v>2200</v>
      </c>
      <c r="F23" s="29">
        <v>110</v>
      </c>
      <c r="G23" s="29">
        <v>140</v>
      </c>
      <c r="H23" s="32">
        <f>(D24-D23)/D23</f>
        <v>0</v>
      </c>
      <c r="I23" s="32">
        <f t="shared" si="6"/>
        <v>0</v>
      </c>
      <c r="J23" s="90">
        <f t="shared" si="0"/>
        <v>6.4705882352941183E-2</v>
      </c>
      <c r="K23" s="113"/>
      <c r="L23" s="115"/>
      <c r="M23" s="115"/>
      <c r="N23" s="52"/>
      <c r="O23" s="53"/>
      <c r="P23" s="54">
        <v>1</v>
      </c>
      <c r="Q23" s="93"/>
      <c r="R23" s="42"/>
      <c r="S23" s="79" t="s">
        <v>67</v>
      </c>
      <c r="T23" s="79" t="s">
        <v>58</v>
      </c>
      <c r="U23" s="79"/>
      <c r="V23" s="79"/>
      <c r="W23" s="79" t="s">
        <v>63</v>
      </c>
    </row>
    <row r="24" spans="2:25" ht="13.5" thickBot="1" x14ac:dyDescent="0.25">
      <c r="B24" s="37">
        <v>22</v>
      </c>
      <c r="C24" s="37">
        <v>2021</v>
      </c>
      <c r="D24" s="33">
        <v>1700</v>
      </c>
      <c r="E24" s="29">
        <v>2200</v>
      </c>
      <c r="F24" s="29">
        <v>110</v>
      </c>
      <c r="G24" s="29">
        <v>140</v>
      </c>
      <c r="H24" s="78"/>
      <c r="I24" s="78"/>
      <c r="J24" s="90">
        <f t="shared" si="0"/>
        <v>6.4705882352941183E-2</v>
      </c>
      <c r="K24" s="114"/>
      <c r="L24" s="116"/>
      <c r="M24" s="116"/>
      <c r="N24" s="94"/>
      <c r="O24" s="95"/>
      <c r="P24" s="96">
        <v>1</v>
      </c>
      <c r="Q24" s="97"/>
      <c r="R24" s="42"/>
      <c r="S24" s="79" t="s">
        <v>59</v>
      </c>
      <c r="T24" s="79" t="s">
        <v>10</v>
      </c>
      <c r="U24" s="79"/>
      <c r="V24" s="79"/>
      <c r="W24" s="79" t="s">
        <v>64</v>
      </c>
    </row>
    <row r="25" spans="2:25" x14ac:dyDescent="0.2">
      <c r="K25" s="28"/>
      <c r="P25" s="42"/>
      <c r="Q25" s="42"/>
      <c r="R25" s="42"/>
      <c r="S25" s="79" t="s">
        <v>68</v>
      </c>
      <c r="T25" s="79" t="s">
        <v>70</v>
      </c>
      <c r="U25" s="79"/>
      <c r="V25" s="79"/>
      <c r="W25" s="79" t="s">
        <v>73</v>
      </c>
    </row>
    <row r="26" spans="2:25" x14ac:dyDescent="0.2">
      <c r="M26" s="87" t="s">
        <v>45</v>
      </c>
      <c r="N26" s="88">
        <f>AVERAGE(AVERAGE(J3:J10),AVERAGE(J18:J24))</f>
        <v>7.2669723803499897E-2</v>
      </c>
      <c r="O26" s="88">
        <f>AVERAGE(K3,K18)</f>
        <v>1.9515162695902734E-2</v>
      </c>
      <c r="S26" s="79" t="s">
        <v>69</v>
      </c>
      <c r="T26" s="79" t="s">
        <v>71</v>
      </c>
      <c r="U26" s="79"/>
      <c r="V26" s="79"/>
      <c r="W26" s="79" t="s">
        <v>72</v>
      </c>
    </row>
    <row r="27" spans="2:25" x14ac:dyDescent="0.2">
      <c r="M27" s="86" t="s">
        <v>44</v>
      </c>
      <c r="N27" s="85">
        <f>AVERAGE(J11:J17)</f>
        <v>8.0276610644257701E-2</v>
      </c>
      <c r="O27" s="85">
        <f>K11</f>
        <v>-1.7331932773109245E-2</v>
      </c>
    </row>
  </sheetData>
  <mergeCells count="12">
    <mergeCell ref="N2:P2"/>
    <mergeCell ref="K3:K10"/>
    <mergeCell ref="L3:L10"/>
    <mergeCell ref="M3:M10"/>
    <mergeCell ref="K11:K17"/>
    <mergeCell ref="L11:L17"/>
    <mergeCell ref="M11:M17"/>
    <mergeCell ref="X16:Y16"/>
    <mergeCell ref="K18:K24"/>
    <mergeCell ref="L18:L24"/>
    <mergeCell ref="M18:M24"/>
    <mergeCell ref="X19:Y1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4100" r:id="rId3">
          <objectPr defaultSize="0" autoPict="0" r:id="rId4">
            <anchor moveWithCells="1">
              <from>
                <xdr:col>18</xdr:col>
                <xdr:colOff>19050</xdr:colOff>
                <xdr:row>18</xdr:row>
                <xdr:rowOff>28575</xdr:rowOff>
              </from>
              <to>
                <xdr:col>20</xdr:col>
                <xdr:colOff>0</xdr:colOff>
                <xdr:row>20</xdr:row>
                <xdr:rowOff>38100</xdr:rowOff>
              </to>
            </anchor>
          </objectPr>
        </oleObject>
      </mc:Choice>
      <mc:Fallback>
        <oleObject progId="Equation.DSMT4" shapeId="4100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DG_PRESENTAZIONE</vt:lpstr>
      <vt:lpstr>DG_TEST_I_sld28</vt:lpstr>
      <vt:lpstr>DG_TEST_II_sld_54-57</vt:lpstr>
      <vt:lpstr>DG_TEST_III_sld_58-60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Prof. Maurizio D'Amato</cp:lastModifiedBy>
  <dcterms:created xsi:type="dcterms:W3CDTF">2015-06-05T18:19:34Z</dcterms:created>
  <dcterms:modified xsi:type="dcterms:W3CDTF">2024-01-26T18:23:43Z</dcterms:modified>
</cp:coreProperties>
</file>